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202300"/>
  <mc:AlternateContent xmlns:mc="http://schemas.openxmlformats.org/markup-compatibility/2006">
    <mc:Choice Requires="x15">
      <x15ac:absPath xmlns:x15ac="http://schemas.microsoft.com/office/spreadsheetml/2010/11/ac" url="https://d.docs.live.net/9a0da6d3306fcfd1/Documents/Free_Tools/aurecima-tax/public/downloads/"/>
    </mc:Choice>
  </mc:AlternateContent>
  <xr:revisionPtr revIDLastSave="0" documentId="8_{E3F15B4D-BDE3-4135-91AE-7BB6E0D1AF27}" xr6:coauthVersionLast="47" xr6:coauthVersionMax="47" xr10:uidLastSave="{00000000-0000-0000-0000-000000000000}"/>
  <bookViews>
    <workbookView xWindow="-120" yWindow="-120" windowWidth="38640" windowHeight="21120" xr2:uid="{3FA5E938-9BDE-FF48-B597-FA84A70E8BB6}"/>
  </bookViews>
  <sheets>
    <sheet name="Start Here" sheetId="12" r:id="rId1"/>
    <sheet name="Lists" sheetId="2" state="hidden" r:id="rId2"/>
    <sheet name="Settings" sheetId="3" state="hidden" r:id="rId3"/>
    <sheet name="Transactions" sheetId="4" r:id="rId4"/>
    <sheet name="Mileage" sheetId="14" r:id="rId5"/>
    <sheet name="Quarterly Summary" sheetId="6" r:id="rId6"/>
    <sheet name="Dashboard" sheetId="7" r:id="rId7"/>
    <sheet name="Tax Tables" sheetId="9" state="hidden" r:id="rId8"/>
  </sheets>
  <definedNames>
    <definedName name="AdditionalRate">'Tax Tables'!$B$7</definedName>
    <definedName name="ARThreshold">'Tax Tables'!$B$4</definedName>
    <definedName name="BasicRate">'Tax Tables'!$B$5</definedName>
    <definedName name="BRLimit">'Tax Tables'!$B$2</definedName>
    <definedName name="HigherRate">'Tax Tables'!$B$6</definedName>
    <definedName name="HRThreshold">'Tax Tables'!$B$3</definedName>
    <definedName name="LstCategory">Lists!$C$2:$C$28</definedName>
    <definedName name="LstQuarter">Lists!$E$2:$E$5</definedName>
    <definedName name="LstSource">Lists!$B$2:$B$4</definedName>
    <definedName name="LstStatus">Lists!$D$2:$D$6</definedName>
    <definedName name="LstType">Lists!$A$2:$A$3</definedName>
    <definedName name="MileageCap">Settings!$B$11</definedName>
    <definedName name="MileageRate1">Settings!$B$10</definedName>
    <definedName name="MileageRate2">Settings!$B$12</definedName>
    <definedName name="MTD_20K">Settings!$B$9</definedName>
    <definedName name="MTD_30K">Settings!$B$8</definedName>
    <definedName name="MTD_50K">Settings!$B$7</definedName>
    <definedName name="NIC">Dashboard!$F$9</definedName>
    <definedName name="NICLower">'Tax Tables'!$B$8</definedName>
    <definedName name="NICMain">'Tax Tables'!$B$10</definedName>
    <definedName name="NICUpper">'Tax Tables'!$B$9</definedName>
    <definedName name="NICUpperRate">'Tax Tables'!$B$11</definedName>
    <definedName name="PA">'Tax Tables'!$B$1</definedName>
    <definedName name="Profit">Dashboard!$K$4</definedName>
    <definedName name="Q1End">Settings!$B$3</definedName>
    <definedName name="Q2End">Settings!$B$4</definedName>
    <definedName name="Q3End">Settings!$B$5</definedName>
    <definedName name="Q4End">Settings!$B$6</definedName>
    <definedName name="Tax">Dashboard!$C$9</definedName>
    <definedName name="TaxBuffer">Settings!$B$13</definedName>
    <definedName name="Taxi___Other_Travel" localSheetId="4">LstCategory2</definedName>
    <definedName name="Taxi___Other_Travel">LstCategory2</definedName>
    <definedName name="TaxYearEnd">Settings!$B$2</definedName>
    <definedName name="TaxYearStart">Settings!$B$1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 i="6" l="1"/>
  <c r="D5" i="6"/>
  <c r="D6" i="6"/>
  <c r="D7" i="6"/>
  <c r="G19" i="7"/>
  <c r="G18" i="7"/>
  <c r="G17" i="7"/>
  <c r="G16" i="7"/>
  <c r="G15" i="7"/>
  <c r="F9" i="7" l="1"/>
  <c r="C16" i="7"/>
  <c r="K4" i="7"/>
  <c r="C4" i="7" l="1"/>
  <c r="P6" i="7" s="1"/>
  <c r="F4" i="7"/>
  <c r="F33" i="6"/>
  <c r="F34" i="6"/>
  <c r="F35" i="6"/>
  <c r="F36" i="6"/>
  <c r="F37" i="6"/>
  <c r="F38" i="6"/>
  <c r="F39" i="6"/>
  <c r="F13" i="6"/>
  <c r="F14" i="6"/>
  <c r="F15" i="6"/>
  <c r="F16" i="6"/>
  <c r="F17" i="6"/>
  <c r="F18" i="6"/>
  <c r="F19" i="6"/>
  <c r="F20" i="6"/>
  <c r="F21" i="6"/>
  <c r="F22" i="6"/>
  <c r="F23" i="6"/>
  <c r="F24" i="6"/>
  <c r="F25" i="6"/>
  <c r="F26" i="6"/>
  <c r="F27" i="6"/>
  <c r="F28" i="6"/>
  <c r="F29" i="6"/>
  <c r="F30" i="6"/>
  <c r="F31" i="6"/>
  <c r="F32" i="6"/>
  <c r="J14" i="7" l="1"/>
  <c r="B33" i="6"/>
  <c r="E35" i="6"/>
  <c r="D34" i="6"/>
  <c r="C33" i="6"/>
  <c r="E34" i="6"/>
  <c r="D33" i="6"/>
  <c r="B39" i="6"/>
  <c r="E33" i="6"/>
  <c r="C39" i="6"/>
  <c r="B38" i="6"/>
  <c r="D39" i="6"/>
  <c r="C38" i="6"/>
  <c r="B37" i="6"/>
  <c r="E39" i="6"/>
  <c r="D38" i="6"/>
  <c r="C37" i="6"/>
  <c r="B36" i="6"/>
  <c r="E38" i="6"/>
  <c r="D37" i="6"/>
  <c r="C36" i="6"/>
  <c r="B35" i="6"/>
  <c r="E37" i="6"/>
  <c r="D36" i="6"/>
  <c r="C35" i="6"/>
  <c r="B34" i="6"/>
  <c r="E36" i="6"/>
  <c r="D35" i="6"/>
  <c r="C34" i="6"/>
  <c r="D13" i="6"/>
  <c r="B32" i="6"/>
  <c r="B24" i="6"/>
  <c r="B16" i="6"/>
  <c r="C28" i="6"/>
  <c r="C20" i="6"/>
  <c r="E32" i="6"/>
  <c r="E24" i="6"/>
  <c r="E16" i="6"/>
  <c r="D28" i="6"/>
  <c r="D20" i="6"/>
  <c r="B31" i="6"/>
  <c r="B23" i="6"/>
  <c r="B15" i="6"/>
  <c r="C27" i="6"/>
  <c r="C19" i="6"/>
  <c r="E31" i="6"/>
  <c r="E23" i="6"/>
  <c r="E15" i="6"/>
  <c r="D27" i="6"/>
  <c r="D19" i="6"/>
  <c r="B30" i="6"/>
  <c r="B22" i="6"/>
  <c r="B14" i="6"/>
  <c r="C26" i="6"/>
  <c r="C18" i="6"/>
  <c r="E30" i="6"/>
  <c r="E22" i="6"/>
  <c r="E14" i="6"/>
  <c r="D26" i="6"/>
  <c r="D18" i="6"/>
  <c r="B29" i="6"/>
  <c r="B21" i="6"/>
  <c r="B13" i="6"/>
  <c r="C25" i="6"/>
  <c r="C17" i="6"/>
  <c r="E29" i="6"/>
  <c r="E21" i="6"/>
  <c r="E13" i="6"/>
  <c r="D25" i="6"/>
  <c r="D17" i="6"/>
  <c r="B28" i="6"/>
  <c r="B20" i="6"/>
  <c r="C32" i="6"/>
  <c r="C24" i="6"/>
  <c r="C16" i="6"/>
  <c r="E28" i="6"/>
  <c r="E20" i="6"/>
  <c r="D32" i="6"/>
  <c r="D24" i="6"/>
  <c r="D16" i="6"/>
  <c r="B27" i="6"/>
  <c r="B19" i="6"/>
  <c r="C31" i="6"/>
  <c r="C23" i="6"/>
  <c r="C15" i="6"/>
  <c r="E27" i="6"/>
  <c r="E19" i="6"/>
  <c r="D31" i="6"/>
  <c r="D23" i="6"/>
  <c r="D15" i="6"/>
  <c r="B26" i="6"/>
  <c r="B18" i="6"/>
  <c r="C30" i="6"/>
  <c r="C22" i="6"/>
  <c r="C14" i="6"/>
  <c r="E26" i="6"/>
  <c r="E18" i="6"/>
  <c r="D30" i="6"/>
  <c r="D22" i="6"/>
  <c r="D14" i="6"/>
  <c r="B25" i="6"/>
  <c r="B17" i="6"/>
  <c r="C29" i="6"/>
  <c r="C21" i="6"/>
  <c r="C13" i="6"/>
  <c r="E25" i="6"/>
  <c r="E17" i="6"/>
  <c r="D29" i="6"/>
  <c r="D21" i="6"/>
  <c r="B6" i="6"/>
  <c r="B7" i="6"/>
  <c r="C6" i="6"/>
  <c r="C4" i="6"/>
  <c r="E4" i="6" s="1"/>
  <c r="C5" i="6"/>
  <c r="B5" i="6"/>
  <c r="B4" i="6"/>
  <c r="C7" i="6"/>
  <c r="R4" i="7" l="1"/>
  <c r="E5" i="6"/>
  <c r="F5" i="6" s="1"/>
  <c r="G5" i="6" s="1"/>
  <c r="E7" i="6"/>
  <c r="F7" i="6" s="1"/>
  <c r="G7" i="6" s="1"/>
  <c r="E6" i="6"/>
  <c r="F6" i="6" s="1"/>
  <c r="G6" i="6" s="1"/>
  <c r="F4" i="6"/>
  <c r="G4" i="6" s="1"/>
  <c r="C9" i="7" l="1" a="1"/>
  <c r="C9" i="7" s="1"/>
  <c r="K9" i="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<sst xmlns="http://schemas.openxmlformats.org/spreadsheetml/2006/main" count="181" uniqueCount="134">
  <si>
    <t>Transaction Type</t>
  </si>
  <si>
    <t>Income</t>
  </si>
  <si>
    <t>Expense</t>
  </si>
  <si>
    <t>Income Source</t>
  </si>
  <si>
    <t>Business</t>
  </si>
  <si>
    <t>Property</t>
  </si>
  <si>
    <t>Other</t>
  </si>
  <si>
    <t>HMRC Category</t>
  </si>
  <si>
    <t>Sales Income</t>
  </si>
  <si>
    <t>Advertising</t>
  </si>
  <si>
    <t>Office Costs</t>
  </si>
  <si>
    <t>Phone, Fax and Stationery</t>
  </si>
  <si>
    <t>Wages, Salaries and Staff Costs</t>
  </si>
  <si>
    <t>Subcontractor Costs</t>
  </si>
  <si>
    <t>Rent, Rates, Power and Insurance</t>
  </si>
  <si>
    <t>Repairs and Maintenance</t>
  </si>
  <si>
    <t>Accountancy, Legal and Other Professional Fees</t>
  </si>
  <si>
    <t>Interest on Bank and Other Loans</t>
  </si>
  <si>
    <t>Bank, Credit Card and Other Financial Charges</t>
  </si>
  <si>
    <t>Business Entertainment Costs</t>
  </si>
  <si>
    <t>Depreciation</t>
  </si>
  <si>
    <t>Other Business Expenses</t>
  </si>
  <si>
    <t>Capital Introduced</t>
  </si>
  <si>
    <t>Drawings</t>
  </si>
  <si>
    <t>VAT Payment</t>
  </si>
  <si>
    <t>VAT Refund</t>
  </si>
  <si>
    <t>Personal Use Adjustment</t>
  </si>
  <si>
    <t>Status</t>
  </si>
  <si>
    <t>OK</t>
  </si>
  <si>
    <t>Missing</t>
  </si>
  <si>
    <t>Invalid Category</t>
  </si>
  <si>
    <t>Out of Year</t>
  </si>
  <si>
    <t>Review</t>
  </si>
  <si>
    <t>Quarter Labels</t>
  </si>
  <si>
    <t>Q1</t>
  </si>
  <si>
    <t>Q2</t>
  </si>
  <si>
    <t>Q3</t>
  </si>
  <si>
    <t>Q4</t>
  </si>
  <si>
    <t>Tax Year Start</t>
  </si>
  <si>
    <t>Tax Year End</t>
  </si>
  <si>
    <t>Q1 End</t>
  </si>
  <si>
    <t>Q2 End</t>
  </si>
  <si>
    <t>Q3 End</t>
  </si>
  <si>
    <t>Q4 End</t>
  </si>
  <si>
    <t>MTD Threshold 1</t>
  </si>
  <si>
    <t>MTD Threshold 2</t>
  </si>
  <si>
    <t>MTD Threshold 3</t>
  </si>
  <si>
    <t>Mileage Rate 1</t>
  </si>
  <si>
    <t>Mileage Threshold</t>
  </si>
  <si>
    <t>Mileage Rate 2</t>
  </si>
  <si>
    <t>Tax Reserve % Buffer</t>
  </si>
  <si>
    <t>Personal Allowance</t>
  </si>
  <si>
    <t>Basic Rate Limit</t>
  </si>
  <si>
    <t>Higher Rate Threshold</t>
  </si>
  <si>
    <t>Additional Rate Threshold</t>
  </si>
  <si>
    <t>Basic Rate</t>
  </si>
  <si>
    <t>Higher Rate</t>
  </si>
  <si>
    <t>Additional Rate</t>
  </si>
  <si>
    <t>Class 4 NIC Lower</t>
  </si>
  <si>
    <t>Class 4 NIC Upper</t>
  </si>
  <si>
    <t>Class 4 NIC Main Rate</t>
  </si>
  <si>
    <t>Class 4 NIC Upper Rate</t>
  </si>
  <si>
    <t>Date</t>
  </si>
  <si>
    <t>Type</t>
  </si>
  <si>
    <t>Source</t>
  </si>
  <si>
    <t>Description</t>
  </si>
  <si>
    <t>Category</t>
  </si>
  <si>
    <t>Net</t>
  </si>
  <si>
    <t>Quarter</t>
  </si>
  <si>
    <t>Receipt Link</t>
  </si>
  <si>
    <t>Notes</t>
  </si>
  <si>
    <t>Journey</t>
  </si>
  <si>
    <t>Business Purpose</t>
  </si>
  <si>
    <t>Miles</t>
  </si>
  <si>
    <t>Expenses</t>
  </si>
  <si>
    <t>Mileage Claims</t>
  </si>
  <si>
    <t>Adjusted Expenses</t>
  </si>
  <si>
    <t>Profit</t>
  </si>
  <si>
    <t>Full Year</t>
  </si>
  <si>
    <t>TOTAL INCOME</t>
  </si>
  <si>
    <t>TOTAL EXPENSES</t>
  </si>
  <si>
    <t>PROFIT</t>
  </si>
  <si>
    <t>TAX</t>
  </si>
  <si>
    <t>NIC</t>
  </si>
  <si>
    <t>TAX POT</t>
  </si>
  <si>
    <t>MILEAGE</t>
  </si>
  <si>
    <t>ISSUES</t>
  </si>
  <si>
    <t>THRESHOLD STATUS</t>
  </si>
  <si>
    <t>Expenses Breakdown</t>
  </si>
  <si>
    <t>Summary</t>
  </si>
  <si>
    <t>Vehicle Fuel</t>
  </si>
  <si>
    <t>Vehicle Insurance</t>
  </si>
  <si>
    <t>Vehicle Repairs &amp; Servicing</t>
  </si>
  <si>
    <t>Vehicle Road Tax / MOT</t>
  </si>
  <si>
    <t>Parking</t>
  </si>
  <si>
    <t>Tolls / Congestion</t>
  </si>
  <si>
    <t>Public Transport</t>
  </si>
  <si>
    <t>Taxi / Other Travel</t>
  </si>
  <si>
    <t>Class 2 Threshold</t>
  </si>
  <si>
    <t>Weekly Class 2 Voluntary Rate</t>
  </si>
  <si>
    <t>Weeks In Year</t>
  </si>
  <si>
    <t>Pay Class 2 NIC voluntarily?</t>
  </si>
  <si>
    <t>Yes</t>
  </si>
  <si>
    <t>No</t>
  </si>
  <si>
    <t>Voluntary Class 2</t>
  </si>
  <si>
    <t>(Only relevant if profit is below the Class 2 threshold and the user wants to pay voluntarily.)</t>
  </si>
  <si>
    <t>VAT Threshold</t>
  </si>
  <si>
    <t>VAT Warning Tile</t>
  </si>
  <si>
    <t>Adhoc Label</t>
  </si>
  <si>
    <t>VAT %</t>
  </si>
  <si>
    <t>UK Sole Trader Tax &amp; Expense Tracker</t>
  </si>
  <si>
    <t>Who this is for</t>
  </si>
  <si>
    <t>For UK sole traders</t>
  </si>
  <si>
    <t>Designed to help record income, expenses and mileage</t>
  </si>
  <si>
    <t>Includes quarterly summaries and tax estimates</t>
  </si>
  <si>
    <t>Suitable for simple record keeping only</t>
  </si>
  <si>
    <t>How to use this workbook</t>
  </si>
  <si>
    <r>
      <t xml:space="preserve">Enter income and expenses in the </t>
    </r>
    <r>
      <rPr>
        <b/>
        <sz val="12"/>
        <color theme="1"/>
        <rFont val="Aptos Narrow"/>
        <family val="2"/>
        <scheme val="minor"/>
      </rPr>
      <t>Transactions</t>
    </r>
    <r>
      <rPr>
        <sz val="12"/>
        <color theme="1"/>
        <rFont val="Aptos Narrow"/>
        <family val="2"/>
        <scheme val="minor"/>
      </rPr>
      <t xml:space="preserve"> sheet</t>
    </r>
  </si>
  <si>
    <r>
      <t xml:space="preserve">Enter business mileage in the </t>
    </r>
    <r>
      <rPr>
        <b/>
        <sz val="12"/>
        <color theme="1"/>
        <rFont val="Aptos Narrow"/>
        <family val="2"/>
        <scheme val="minor"/>
      </rPr>
      <t>Mileage</t>
    </r>
    <r>
      <rPr>
        <sz val="12"/>
        <color theme="1"/>
        <rFont val="Aptos Narrow"/>
        <family val="2"/>
        <scheme val="minor"/>
      </rPr>
      <t xml:space="preserve"> sheet</t>
    </r>
  </si>
  <si>
    <r>
      <t xml:space="preserve">Review warnings in the </t>
    </r>
    <r>
      <rPr>
        <b/>
        <sz val="12"/>
        <color theme="1"/>
        <rFont val="Aptos Narrow"/>
        <family val="2"/>
        <scheme val="minor"/>
      </rPr>
      <t>Checks</t>
    </r>
    <r>
      <rPr>
        <sz val="12"/>
        <color theme="1"/>
        <rFont val="Aptos Narrow"/>
        <family val="2"/>
        <scheme val="minor"/>
      </rPr>
      <t xml:space="preserve"> sheet</t>
    </r>
  </si>
  <si>
    <r>
      <t xml:space="preserve">View totals and estimates on the </t>
    </r>
    <r>
      <rPr>
        <b/>
        <sz val="12"/>
        <color theme="1"/>
        <rFont val="Aptos Narrow"/>
        <family val="2"/>
        <scheme val="minor"/>
      </rPr>
      <t>Dashboard</t>
    </r>
  </si>
  <si>
    <r>
      <t xml:space="preserve">Review quarterly figures in </t>
    </r>
    <r>
      <rPr>
        <b/>
        <sz val="12"/>
        <color theme="1"/>
        <rFont val="Aptos Narrow"/>
        <family val="2"/>
        <scheme val="minor"/>
      </rPr>
      <t>Quarterly Summary</t>
    </r>
  </si>
  <si>
    <t>Do not edit</t>
  </si>
  <si>
    <t>Settings</t>
  </si>
  <si>
    <t>Lists</t>
  </si>
  <si>
    <t>Tax Tables</t>
  </si>
  <si>
    <t>Important notes</t>
  </si>
  <si>
    <t>Enter dates in date format</t>
  </si>
  <si>
    <t>Check whether amounts should be entered gross or net</t>
  </si>
  <si>
    <t>Tax is an estimate only</t>
  </si>
  <si>
    <t>Keep receipts and supporting records separately</t>
  </si>
  <si>
    <r>
      <rPr>
        <b/>
        <sz val="18"/>
        <color theme="1"/>
        <rFont val="Aptos Narrow (Body)"/>
      </rPr>
      <t>Disclaimer</t>
    </r>
    <r>
      <rPr>
        <b/>
        <sz val="12"/>
        <color theme="1"/>
        <rFont val="Aptos Narrow"/>
        <family val="2"/>
        <scheme val="minor"/>
      </rPr>
      <t>:</t>
    </r>
    <r>
      <rPr>
        <sz val="12"/>
        <color theme="1"/>
        <rFont val="Aptos Narrow"/>
        <family val="2"/>
        <scheme val="minor"/>
      </rPr>
      <t xml:space="preserve"> This workbook is for record keeping and estimation only. It is not tax advice and does not replace professional advice or HMRC guidance. Users remain responsible for checking all figures and submissions.</t>
    </r>
  </si>
  <si>
    <t>Start Date</t>
  </si>
  <si>
    <t>End Date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</si>
</sst>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00_);[Red]\(&quot;£&quot;#,##0.00\)"/>
    <numFmt numFmtId="165" formatCode="&quot;£&quot;#,##0.00"/>
  </numFmts>
  <fonts count="18">
    <font>
      <sz val="12"/>
      <color theme="1"/>
      <name val="Aptos Narrow"/>
      <family val="2"/>
      <scheme val="minor"/>
    </font>
    <font>
      <b/>
      <sz val="12"/>
      <color theme="1"/>
      <name val="Aptos Narrow"/>
      <family val="2"/>
      <scheme val="minor"/>
    </font>
    <font>
      <b/>
      <sz val="12"/>
      <color theme="1"/>
      <name val="Aptos Narrow"/>
      <scheme val="minor"/>
    </font>
    <font>
      <sz val="12"/>
      <color rgb="FF0070C0"/>
      <name val="Aptos Narrow"/>
      <family val="2"/>
      <scheme val="minor"/>
    </font>
    <font>
      <sz val="12"/>
      <color theme="1"/>
      <name val="Andale Mono"/>
      <family val="2"/>
    </font>
    <font>
      <sz val="12"/>
      <color theme="0"/>
      <name val="Andale Mono"/>
      <family val="2"/>
    </font>
    <font>
      <sz val="18"/>
      <color theme="0"/>
      <name val="Andale Mono"/>
      <family val="2"/>
    </font>
    <font>
      <b/>
      <sz val="18"/>
      <color theme="0"/>
      <name val="Andale Mono"/>
      <family val="2"/>
    </font>
    <font>
      <b/>
      <sz val="18"/>
      <color theme="2" tint="-0.499984740745262"/>
      <name val="Andale Mono"/>
      <family val="2"/>
    </font>
    <font>
      <b/>
      <sz val="18"/>
      <color rgb="FF002060"/>
      <name val="Andale Mono"/>
      <family val="2"/>
    </font>
    <font>
      <b/>
      <sz val="12"/>
      <color theme="1"/>
      <name val="Andale Mono"/>
      <family val="2"/>
    </font>
    <font>
      <b/>
      <sz val="12"/>
      <color theme="0"/>
      <name val="Andale Mono"/>
      <family val="2"/>
    </font>
    <font>
      <b/>
      <sz val="12"/>
      <color theme="2" tint="-0.499984740745262"/>
      <name val="Andale Mono"/>
      <family val="2"/>
    </font>
    <font>
      <b/>
      <sz val="12"/>
      <color rgb="FF002060"/>
      <name val="Andale Mono"/>
      <family val="2"/>
    </font>
    <font>
      <b/>
      <sz val="18"/>
      <color theme="1"/>
      <name val="Aptos Narrow"/>
      <scheme val="minor"/>
    </font>
    <font>
      <b/>
      <sz val="22"/>
      <color theme="1"/>
      <name val="Aptos Narrow"/>
      <scheme val="minor"/>
    </font>
    <font>
      <b/>
      <sz val="18"/>
      <color theme="1"/>
      <name val="Aptos Narrow (Body)"/>
    </font>
    <font>
      <sz val="12"/>
      <color theme="2" tint="-0.499984740745262"/>
      <name val="Andale Mono"/>
    </font>
  </fonts>
  <fills count="8">
    <fill>
      <patternFill patternType="none"/>
    </fill>
    <fill>
      <patternFill patternType="gray125"/>
    </fill>
    <fill>
      <patternFill patternType="solid">
        <fgColor theme="6" tint="0.59999389629810485"/>
        <bgColor indexed="64"/>
      </patternFill>
    </fill>
    <fill>
      <patternFill patternType="solid">
        <fgColor theme="2" tint="-0.249977111117893"/>
        <bgColor indexed="64"/>
      </patternFill>
    </fill>
    <fill>
      <patternFill patternType="solid">
        <fgColor theme="7" tint="-0.499984740745262"/>
        <bgColor indexed="64"/>
      </patternFill>
    </fill>
    <fill>
      <patternFill patternType="solid">
        <fgColor theme="5" tint="0.59999389629810485"/>
        <bgColor indexed="64"/>
      </patternFill>
    </fill>
    <fill>
      <patternFill patternType="solid">
        <fgColor theme="0" tint="-0.14999847407452621"/>
        <bgColor indexed="64"/>
      </patternFill>
    </fill>
    <fill>
      <patternFill patternType="solid">
        <fgColor theme="0"/>
        <bgColor indexed="64"/>
      </patternFill>
    </fill>
  </fills>
  <borders count="19">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medium">
        <color theme="0" tint="-0.499984740745262"/>
      </left>
      <right/>
      <top style="medium">
        <color theme="0" tint="-0.499984740745262"/>
      </top>
      <bottom/>
      <diagonal/>
    </border>
    <border>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top/>
      <bottom/>
      <diagonal/>
    </border>
    <border>
      <left/>
      <right style="medium">
        <color theme="0" tint="-0.499984740745262"/>
      </right>
      <top/>
      <bottom/>
      <diagonal/>
    </border>
    <border>
      <left style="medium">
        <color theme="0" tint="-0.499984740745262"/>
      </left>
      <right/>
      <top/>
      <bottom style="medium">
        <color theme="0" tint="-0.499984740745262"/>
      </bottom>
      <diagonal/>
    </border>
    <border>
      <left/>
      <right/>
      <top/>
      <bottom style="medium">
        <color theme="0" tint="-0.499984740745262"/>
      </bottom>
      <diagonal/>
    </border>
    <border>
      <left/>
      <right style="medium">
        <color theme="0" tint="-0.499984740745262"/>
      </right>
      <top/>
      <bottom style="medium">
        <color theme="0" tint="-0.499984740745262"/>
      </bottom>
      <diagonal/>
    </border>
  </borders>
  <cellStyleXfs count="1">
    <xf numFmtId="0" fontId="0" fillId="0" borderId="0"/>
  </cellStyleXfs>
  <cellXfs count="77">
    <xf numFmtId="0" fontId="0" fillId="0" borderId="0" xfId="0"/>
    <xf numFmtId="0" fontId="1" fillId="0" borderId="0" xfId="0" applyFont="1"/>
    <xf numFmtId="0" fontId="2" fillId="0" borderId="0" xfId="0" applyFont="1"/>
    <xf numFmtId="14" fontId="0" fillId="0" borderId="0" xfId="0" applyNumberFormat="1"/>
    <xf numFmtId="9" fontId="0" fillId="0" borderId="0" xfId="0" applyNumberFormat="1"/>
    <xf numFmtId="0" fontId="0" fillId="0" borderId="0" xfId="0" applyAlignment="1">
      <alignment horizontal="center"/>
    </xf>
    <xf numFmtId="0" fontId="1" fillId="0" borderId="0" xfId="0" applyFont="1" applyAlignment="1">
      <alignment horizontal="center"/>
    </xf>
    <xf numFmtId="0" fontId="4" fillId="0" borderId="0" xfId="0" applyFont="1" applyAlignment="1">
      <alignment horizontal="center"/>
    </xf>
    <xf numFmtId="0" fontId="5" fillId="4" borderId="0" xfId="0" applyFont="1" applyFill="1" applyAlignment="1">
      <alignment horizontal="center"/>
    </xf>
    <xf numFmtId="0" fontId="4" fillId="2" borderId="0" xfId="0" applyFont="1" applyFill="1" applyAlignment="1">
      <alignment horizontal="center"/>
    </xf>
    <xf numFmtId="0" fontId="4" fillId="3" borderId="0" xfId="0" applyFont="1" applyFill="1" applyAlignment="1">
      <alignment horizontal="center"/>
    </xf>
    <xf numFmtId="0" fontId="7" fillId="4" borderId="0" xfId="0" applyFont="1" applyFill="1" applyAlignment="1">
      <alignment horizontal="center"/>
    </xf>
    <xf numFmtId="0" fontId="8" fillId="2" borderId="0" xfId="0" applyFont="1" applyFill="1" applyAlignment="1">
      <alignment horizontal="center"/>
    </xf>
    <xf numFmtId="164" fontId="9" fillId="3" borderId="0" xfId="0" applyNumberFormat="1" applyFont="1" applyFill="1" applyAlignment="1">
      <alignment horizontal="center"/>
    </xf>
    <xf numFmtId="165" fontId="6" fillId="4" borderId="0" xfId="0" applyNumberFormat="1" applyFont="1" applyFill="1" applyAlignment="1">
      <alignment horizontal="center"/>
    </xf>
    <xf numFmtId="165" fontId="8" fillId="2" borderId="0" xfId="0" applyNumberFormat="1" applyFont="1" applyFill="1" applyAlignment="1">
      <alignment horizontal="center"/>
    </xf>
    <xf numFmtId="165" fontId="7" fillId="4" borderId="0" xfId="0" applyNumberFormat="1" applyFont="1" applyFill="1" applyAlignment="1">
      <alignment horizontal="center"/>
    </xf>
    <xf numFmtId="0" fontId="10" fillId="5" borderId="2" xfId="0" applyFont="1" applyFill="1" applyBorder="1" applyAlignment="1">
      <alignment vertical="center"/>
    </xf>
    <xf numFmtId="0" fontId="4" fillId="5" borderId="3" xfId="0" applyFont="1" applyFill="1" applyBorder="1" applyAlignment="1">
      <alignment horizontal="center"/>
    </xf>
    <xf numFmtId="0" fontId="4" fillId="5" borderId="4" xfId="0" applyFont="1" applyFill="1" applyBorder="1" applyAlignment="1">
      <alignment horizontal="center"/>
    </xf>
    <xf numFmtId="0" fontId="10" fillId="5" borderId="1" xfId="0" applyFont="1" applyFill="1" applyBorder="1" applyAlignment="1">
      <alignment horizontal="center" vertical="center"/>
    </xf>
    <xf numFmtId="0" fontId="4" fillId="0" borderId="0" xfId="0" applyFont="1" applyAlignment="1">
      <alignment vertical="top" wrapText="1"/>
    </xf>
    <xf numFmtId="0" fontId="4" fillId="0" borderId="0" xfId="0" applyFont="1" applyAlignment="1">
      <alignment horizontal="left" vertical="top"/>
    </xf>
    <xf numFmtId="0" fontId="4" fillId="0" borderId="2" xfId="0" applyFont="1" applyBorder="1" applyAlignment="1">
      <alignment horizontal="left" vertical="center"/>
    </xf>
    <xf numFmtId="0" fontId="4" fillId="0" borderId="3" xfId="0" applyFont="1" applyBorder="1" applyAlignment="1">
      <alignment horizontal="center" vertical="center"/>
    </xf>
    <xf numFmtId="0" fontId="4" fillId="0" borderId="4" xfId="0" applyFont="1" applyBorder="1" applyAlignment="1">
      <alignment vertical="center" wrapText="1"/>
    </xf>
    <xf numFmtId="0" fontId="4" fillId="0" borderId="1" xfId="0" applyFont="1" applyBorder="1" applyAlignment="1">
      <alignment horizontal="center" vertical="center" wrapText="1"/>
    </xf>
    <xf numFmtId="0" fontId="9" fillId="3" borderId="0" xfId="0" applyFont="1" applyFill="1" applyAlignment="1">
      <alignment vertical="center" wrapText="1"/>
    </xf>
    <xf numFmtId="0" fontId="11" fillId="4" borderId="0" xfId="0" applyFont="1" applyFill="1" applyAlignment="1">
      <alignment horizontal="center"/>
    </xf>
    <xf numFmtId="0" fontId="12" fillId="2" borderId="0" xfId="0" applyFont="1" applyFill="1" applyAlignment="1">
      <alignment horizontal="center"/>
    </xf>
    <xf numFmtId="0" fontId="13" fillId="3" borderId="0" xfId="0" applyFont="1" applyFill="1" applyAlignment="1">
      <alignment horizontal="center"/>
    </xf>
    <xf numFmtId="14" fontId="0" fillId="0" borderId="0" xfId="0" applyNumberFormat="1" applyAlignment="1" applyProtection="1">
      <alignment horizontal="center"/>
      <protection locked="0"/>
    </xf>
    <xf numFmtId="0" fontId="0" fillId="0" borderId="0" xfId="0" applyAlignment="1" applyProtection="1">
      <alignment horizontal="center"/>
      <protection locked="0"/>
    </xf>
    <xf numFmtId="0" fontId="0" fillId="0" borderId="0" xfId="0" applyProtection="1">
      <protection locked="0"/>
    </xf>
    <xf numFmtId="40" fontId="0" fillId="0" borderId="0" xfId="0" applyNumberFormat="1" applyAlignment="1" applyProtection="1">
      <alignment horizontal="center"/>
      <protection locked="0"/>
    </xf>
    <xf numFmtId="0" fontId="3" fillId="0" borderId="0" xfId="0" applyFont="1" applyAlignment="1" applyProtection="1">
      <alignment horizontal="center"/>
      <protection locked="0"/>
    </xf>
    <xf numFmtId="0" fontId="0" fillId="6" borderId="0" xfId="0" applyFill="1"/>
    <xf numFmtId="0" fontId="0" fillId="6" borderId="0" xfId="0" applyFill="1" applyAlignment="1">
      <alignment horizontal="center"/>
    </xf>
    <xf numFmtId="164" fontId="0" fillId="0" borderId="0" xfId="0" applyNumberFormat="1" applyAlignment="1">
      <alignment horizontal="center"/>
    </xf>
    <xf numFmtId="0" fontId="15" fillId="7" borderId="0" xfId="0" applyFont="1" applyFill="1"/>
    <xf numFmtId="0" fontId="0" fillId="7" borderId="0" xfId="0" applyFill="1"/>
    <xf numFmtId="0" fontId="14" fillId="7" borderId="11" xfId="0" applyFont="1" applyFill="1" applyBorder="1"/>
    <xf numFmtId="0" fontId="0" fillId="7" borderId="12" xfId="0" applyFill="1" applyBorder="1"/>
    <xf numFmtId="0" fontId="0" fillId="7" borderId="13" xfId="0" applyFill="1" applyBorder="1"/>
    <xf numFmtId="0" fontId="0" fillId="7" borderId="14" xfId="0" applyFill="1" applyBorder="1"/>
    <xf numFmtId="0" fontId="0" fillId="7" borderId="15" xfId="0" applyFill="1" applyBorder="1"/>
    <xf numFmtId="0" fontId="0" fillId="7" borderId="16" xfId="0" applyFill="1" applyBorder="1"/>
    <xf numFmtId="0" fontId="0" fillId="7" borderId="17" xfId="0" applyFill="1" applyBorder="1"/>
    <xf numFmtId="0" fontId="0" fillId="7" borderId="18" xfId="0" applyFill="1" applyBorder="1"/>
    <xf numFmtId="0" fontId="17" fillId="2" borderId="0" xfId="0" applyFont="1" applyFill="1" applyAlignment="1">
      <alignment horizontal="right"/>
    </xf>
    <xf numFmtId="14" fontId="0" fillId="0" borderId="0" xfId="0" applyNumberFormat="1" applyAlignment="1">
      <alignment horizontal="center"/>
    </xf>
    <xf numFmtId="0" fontId="1" fillId="7" borderId="11" xfId="0" applyFont="1" applyFill="1" applyBorder="1" applyAlignment="1">
      <alignment horizontal="left" vertical="top" wrapText="1"/>
    </xf>
    <xf numFmtId="0" fontId="1" fillId="7" borderId="12" xfId="0" applyFont="1" applyFill="1" applyBorder="1" applyAlignment="1">
      <alignment horizontal="left" vertical="top" wrapText="1"/>
    </xf>
    <xf numFmtId="0" fontId="1" fillId="7" borderId="13" xfId="0" applyFont="1" applyFill="1" applyBorder="1" applyAlignment="1">
      <alignment horizontal="left" vertical="top" wrapText="1"/>
    </xf>
    <xf numFmtId="0" fontId="1" fillId="7" borderId="14" xfId="0" applyFont="1" applyFill="1" applyBorder="1" applyAlignment="1">
      <alignment horizontal="left" vertical="top" wrapText="1"/>
    </xf>
    <xf numFmtId="0" fontId="1" fillId="7" borderId="0" xfId="0" applyFont="1" applyFill="1" applyAlignment="1">
      <alignment horizontal="left" vertical="top" wrapText="1"/>
    </xf>
    <xf numFmtId="0" fontId="1" fillId="7" borderId="15" xfId="0" applyFont="1" applyFill="1" applyBorder="1" applyAlignment="1">
      <alignment horizontal="left" vertical="top" wrapText="1"/>
    </xf>
    <xf numFmtId="0" fontId="1" fillId="7" borderId="16" xfId="0" applyFont="1" applyFill="1" applyBorder="1" applyAlignment="1">
      <alignment horizontal="left" vertical="top" wrapText="1"/>
    </xf>
    <xf numFmtId="0" fontId="1" fillId="7" borderId="17" xfId="0" applyFont="1" applyFill="1" applyBorder="1" applyAlignment="1">
      <alignment horizontal="left" vertical="top" wrapText="1"/>
    </xf>
    <xf numFmtId="0" fontId="1" fillId="7" borderId="18" xfId="0" applyFont="1" applyFill="1" applyBorder="1" applyAlignment="1">
      <alignment horizontal="left" vertical="top" wrapText="1"/>
    </xf>
    <xf numFmtId="0" fontId="11" fillId="4" borderId="0" xfId="0" applyFont="1" applyFill="1" applyAlignment="1">
      <alignment horizontal="center"/>
    </xf>
    <xf numFmtId="0" fontId="12" fillId="2" borderId="0" xfId="0" applyFont="1" applyFill="1" applyAlignment="1">
      <alignment horizontal="center"/>
    </xf>
    <xf numFmtId="0" fontId="13" fillId="3" borderId="0" xfId="0" applyFont="1" applyFill="1" applyAlignment="1">
      <alignment horizontal="center"/>
    </xf>
    <xf numFmtId="0" fontId="9" fillId="3" borderId="0" xfId="0" applyFont="1" applyFill="1" applyAlignment="1">
      <alignment horizontal="center" vertical="center" wrapText="1"/>
    </xf>
    <xf numFmtId="164" fontId="7" fillId="4" borderId="0" xfId="0" applyNumberFormat="1" applyFont="1" applyFill="1" applyAlignment="1">
      <alignment horizontal="center" vertical="center"/>
    </xf>
    <xf numFmtId="165" fontId="9" fillId="3" borderId="0" xfId="0" applyNumberFormat="1" applyFont="1" applyFill="1" applyAlignment="1">
      <alignment horizontal="center"/>
    </xf>
    <xf numFmtId="0" fontId="4" fillId="0" borderId="5"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10" xfId="0" applyFont="1" applyBorder="1" applyAlignment="1">
      <alignment horizontal="left" vertical="center"/>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9" xfId="0" applyFont="1" applyBorder="1" applyAlignment="1">
      <alignment horizontal="center" vertical="center" wrapText="1"/>
    </xf>
    <xf numFmtId="0" fontId="4" fillId="0" borderId="10" xfId="0" applyFont="1" applyBorder="1" applyAlignment="1">
      <alignment horizontal="center" vertical="center" wrapText="1"/>
    </xf>
    <xf numFmtId="165" fontId="8" fillId="2" borderId="0" xfId="0" applyNumberFormat="1" applyFont="1" applyFill="1" applyAlignment="1">
      <alignment horizontal="center"/>
    </xf>
  </cellXfs>
  <cellStyles count="1">
    <cellStyle name="Normal" xfId="0" builtinId="0"/>
  </cellStyles>
  <dxfs count="35">
    <dxf>
      <font>
        <color rgb="FF9C0006"/>
      </font>
      <fill>
        <patternFill>
          <bgColor rgb="FFFFC7CE"/>
        </patternFill>
      </fill>
    </dxf>
    <dxf>
      <font>
        <color rgb="FF9C5700"/>
      </font>
      <fill>
        <patternFill>
          <bgColor rgb="FFFFEB9C"/>
        </patternFill>
      </fill>
    </dxf>
    <dxf>
      <font>
        <color rgb="FF006100"/>
      </font>
      <fill>
        <patternFill>
          <bgColor rgb="FFC6EFCE"/>
        </patternFill>
      </fill>
    </dxf>
    <dxf>
      <numFmt numFmtId="0" formatCode="General"/>
      <alignment horizontal="center" vertical="bottom" textRotation="0" wrapText="0" indent="0" justifyLastLine="0" shrinkToFit="0" readingOrder="0"/>
    </dxf>
    <dxf>
      <numFmt numFmtId="0" formatCode="General"/>
      <alignment horizontal="center" vertical="bottom" textRotation="0" wrapText="0" indent="0" justifyLastLine="0" shrinkToFit="0" readingOrder="0"/>
    </dxf>
    <dxf>
      <numFmt numFmtId="0" formatCode="General"/>
      <alignment horizontal="center" vertical="bottom" textRotation="0" wrapText="0" indent="0" justifyLastLine="0" shrinkToFit="0" readingOrder="0"/>
    </dxf>
    <dxf>
      <numFmt numFmtId="0" formatCode="General"/>
      <alignment horizontal="center" vertical="bottom" textRotation="0" wrapText="0" indent="0" justifyLastLine="0" shrinkToFit="0" readingOrder="0"/>
    </dxf>
    <dxf>
      <numFmt numFmtId="0" formatCode="General"/>
      <alignment horizontal="center" vertical="bottom" textRotation="0" wrapText="0" indent="0" justifyLastLine="0" shrinkToFit="0" readingOrder="0"/>
    </dxf>
    <dxf>
      <font>
        <b/>
        <i val="0"/>
        <strike val="0"/>
        <condense val="0"/>
        <extend val="0"/>
        <outline val="0"/>
        <shadow val="0"/>
        <u val="none"/>
        <vertAlign val="baseline"/>
        <sz val="12"/>
        <color theme="1"/>
        <name val="Aptos Narrow"/>
        <family val="2"/>
        <scheme val="minor"/>
      </font>
    </dxf>
    <dxf>
      <numFmt numFmtId="19" formatCode="dd/mm/yyyy"/>
      <alignment horizontal="center" vertical="bottom" textRotation="0" wrapText="0" indent="0" justifyLastLine="0" shrinkToFit="0" readingOrder="0"/>
      <protection locked="1" hidden="0"/>
    </dxf>
    <dxf>
      <numFmt numFmtId="19" formatCode="dd/mm/yyyy"/>
      <alignment horizontal="center" vertical="bottom" textRotation="0" wrapText="0" indent="0" justifyLastLine="0" shrinkToFit="0" readingOrder="0"/>
      <protection locked="1" hidden="0"/>
    </dxf>
    <dxf>
      <numFmt numFmtId="0" formatCode="General"/>
      <alignment horizontal="center" vertical="bottom" textRotation="0" wrapText="0" indent="0" justifyLastLine="0" shrinkToFit="0" readingOrder="0"/>
    </dxf>
    <dxf>
      <numFmt numFmtId="164" formatCode="&quot;£&quot;#,##0.00_);[Red]\(&quot;£&quot;#,##0.00\)"/>
      <alignment horizontal="center" vertical="bottom" textRotation="0" wrapText="0" indent="0" justifyLastLine="0" shrinkToFit="0" readingOrder="0"/>
      <protection locked="1" hidden="0"/>
    </dxf>
    <dxf>
      <numFmt numFmtId="164" formatCode="&quot;£&quot;#,##0.00_);[Red]\(&quot;£&quot;#,##0.00\)"/>
      <alignment horizontal="center" vertical="bottom" textRotation="0" wrapText="0" indent="0" justifyLastLine="0" shrinkToFit="0" readingOrder="0"/>
      <protection locked="1" hidden="0"/>
    </dxf>
    <dxf>
      <numFmt numFmtId="164" formatCode="&quot;£&quot;#,##0.00_);[Red]\(&quot;£&quot;#,##0.00\)"/>
      <alignment horizontal="center" vertical="bottom" textRotation="0" wrapText="0" indent="0" justifyLastLine="0" shrinkToFit="0" readingOrder="0"/>
      <protection locked="1" hidden="0"/>
    </dxf>
    <dxf>
      <numFmt numFmtId="164" formatCode="&quot;£&quot;#,##0.00_);[Red]\(&quot;£&quot;#,##0.00\)"/>
      <alignment horizontal="center" vertical="bottom" textRotation="0" wrapText="0" indent="0" justifyLastLine="0" shrinkToFit="0" readingOrder="0"/>
      <protection locked="1" hidden="0"/>
    </dxf>
    <dxf>
      <numFmt numFmtId="164" formatCode="&quot;£&quot;#,##0.00_);[Red]\(&quot;£&quot;#,##0.00\)"/>
      <alignment horizontal="center" vertical="bottom" textRotation="0" wrapText="0" indent="0" justifyLastLine="0" shrinkToFit="0" readingOrder="0"/>
      <protection locked="1" hidden="0"/>
    </dxf>
    <dxf>
      <fill>
        <patternFill patternType="none">
          <fgColor indexed="64"/>
          <bgColor auto="1"/>
        </patternFill>
      </fill>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numFmt numFmtId="19" formatCode="dd/mm/yyyy"/>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ont>
        <strike val="0"/>
        <outline val="0"/>
        <shadow val="0"/>
        <u val="none"/>
        <vertAlign val="baseline"/>
        <sz val="12"/>
        <color rgb="FF0070C0"/>
        <name val="Aptos Narrow"/>
        <family val="2"/>
        <scheme val="minor"/>
      </font>
      <alignment horizontal="center" vertical="bottom" textRotation="0" wrapText="0" indent="0" justifyLastLine="0" shrinkToFit="0" readingOrder="0"/>
      <protection locked="0" hidden="0"/>
    </dxf>
    <dxf>
      <font>
        <strike val="0"/>
        <outline val="0"/>
        <shadow val="0"/>
        <u val="none"/>
        <vertAlign val="baseline"/>
        <sz val="12"/>
        <color rgb="FF0070C0"/>
        <name val="Aptos Narrow"/>
        <family val="2"/>
        <scheme val="minor"/>
      </font>
      <alignment horizontal="center" vertical="bottom" textRotation="0" wrapText="0" indent="0" justifyLastLine="0" shrinkToFit="0" readingOrder="0"/>
      <protection locked="0" hidden="0"/>
    </dxf>
    <dxf>
      <font>
        <strike val="0"/>
        <outline val="0"/>
        <shadow val="0"/>
        <u val="none"/>
        <vertAlign val="baseline"/>
        <sz val="12"/>
        <color theme="1"/>
        <name val="Aptos Narrow"/>
        <family val="2"/>
        <scheme val="minor"/>
      </font>
      <alignment horizontal="center" vertical="bottom" textRotation="0" wrapText="0" indent="0" justifyLastLine="0" shrinkToFit="0" readingOrder="0"/>
    </dxf>
    <dxf>
      <numFmt numFmtId="166" formatCode="#,##0.00_);[Red]\(#,##0.00\)"/>
      <alignment horizontal="center" vertical="bottom" textRotation="0" wrapText="0" indent="0" justifyLastLine="0" shrinkToFit="0" readingOrder="0"/>
      <protection locked="0" hidden="0"/>
    </dxf>
    <dxf>
      <font>
        <strike val="0"/>
        <outline val="0"/>
        <shadow val="0"/>
        <u val="none"/>
        <vertAlign val="baseline"/>
        <sz val="12"/>
        <color theme="8"/>
        <name val="Aptos Narrow"/>
        <family val="2"/>
        <scheme val="minor"/>
      </font>
      <alignment horizontal="center" vertical="bottom" textRotation="0" wrapText="0" indent="0" justifyLastLine="0" shrinkToFit="0" readingOrder="0"/>
      <protection locked="0" hidden="0"/>
    </dxf>
    <dxf>
      <font>
        <strike val="0"/>
        <outline val="0"/>
        <shadow val="0"/>
        <u val="none"/>
        <vertAlign val="baseline"/>
        <sz val="12"/>
        <color rgb="FF0070C0"/>
        <name val="Aptos Narrow"/>
        <family val="2"/>
        <scheme val="minor"/>
      </font>
      <alignment horizontal="center" vertical="bottom" textRotation="0" wrapText="0" indent="0" justifyLastLine="0" shrinkToFit="0" readingOrder="0"/>
      <protection locked="0" hidden="0"/>
    </dxf>
    <dxf>
      <font>
        <strike val="0"/>
        <outline val="0"/>
        <shadow val="0"/>
        <u val="none"/>
        <vertAlign val="baseline"/>
        <sz val="12"/>
        <color theme="8"/>
        <name val="Aptos Narrow"/>
        <family val="2"/>
        <scheme val="minor"/>
      </font>
      <alignment horizontal="center" vertical="bottom" textRotation="0" wrapText="0" indent="0" justifyLastLine="0" shrinkToFit="0" readingOrder="0"/>
      <protection locked="0" hidden="0"/>
    </dxf>
    <dxf>
      <font>
        <strike val="0"/>
        <outline val="0"/>
        <shadow val="0"/>
        <u val="none"/>
        <vertAlign val="baseline"/>
        <sz val="12"/>
        <color theme="8"/>
        <name val="Aptos Narrow"/>
        <family val="2"/>
        <scheme val="minor"/>
      </font>
      <alignment horizontal="center" vertical="bottom" textRotation="0" wrapText="0" indent="0" justifyLastLine="0" shrinkToFit="0" readingOrder="0"/>
      <protection locked="0" hidden="0"/>
    </dxf>
    <dxf>
      <font>
        <strike val="0"/>
        <outline val="0"/>
        <shadow val="0"/>
        <u val="none"/>
        <vertAlign val="baseline"/>
        <sz val="12"/>
        <color rgb="FF0070C0"/>
        <name val="Aptos Narrow"/>
        <family val="2"/>
        <scheme val="minor"/>
      </font>
      <numFmt numFmtId="19" formatCode="dd/mm/yyyy"/>
      <alignment horizontal="center" vertical="bottom" textRotation="0" wrapText="0" indent="0" justifyLastLine="0" shrinkToFit="0" readingOrder="0"/>
      <protection locked="0" hidden="0"/>
    </dxf>
    <dxf>
      <alignment horizontal="center" vertical="bottom" textRotation="0" wrapText="0" indent="0" justifyLastLine="0" shrinkToFit="0" readingOrder="0"/>
    </dxf>
    <dxf>
      <alignment horizontal="center" vertical="bottom" textRotation="0" wrapText="0" indent="0" justifyLastLine="0" shrinkToFit="0" readingOrder="0"/>
    </dxf>
  </dxfs>
  <tableStyles count="0" defaultTableStyle="TableStyleMedium2" defaultPivotStyle="PivotStyleLight16"/>
  <colors>
    <mruColors>
      <color rgb="FFFFC3F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E44CE23-F2E3-AC40-8F0C-31B9F4EC2C80}" name="tblTrans" displayName="tblTrans" ref="A1:I2" totalsRowShown="0" headerRowDxfId="34" dataDxfId="33">
  <autoFilter ref="A1:I2" xr:uid="{3E44CE23-F2E3-AC40-8F0C-31B9F4EC2C80}"/>
  <tableColumns count="9">
    <tableColumn id="2" xr3:uid="{B0E36D70-FFF5-6249-BAC0-AF3F1284ADEC}" name="Date" dataDxfId="32"/>
    <tableColumn id="3" xr3:uid="{6F543ED8-A4CA-284A-8245-71D99245268C}" name="Type" dataDxfId="31"/>
    <tableColumn id="4" xr3:uid="{B6A1886E-D251-9544-8C6C-BC498A666129}" name="Source" dataDxfId="30"/>
    <tableColumn id="5" xr3:uid="{13DF806C-290B-FA4E-BA27-3823A99E2E8E}" name="Description" dataDxfId="29"/>
    <tableColumn id="6" xr3:uid="{8F504CF7-EF9F-D542-B7E2-715B9CDDB451}" name="Category" dataDxfId="28"/>
    <tableColumn id="7" xr3:uid="{E50AF125-C4D6-864B-A90B-AF2F3BE7F09C}" name="Net" dataDxfId="27"/>
    <tableColumn id="10" xr3:uid="{19A88CE5-9747-1A41-BE07-127A141EEAB9}" name="Quarter" dataDxfId="26"/>
    <tableColumn id="12" xr3:uid="{D6D78C8B-C735-034B-A208-F2EF251EF068}" name="Receipt Link" dataDxfId="25"/>
    <tableColumn id="13" xr3:uid="{D2E67E3B-9A84-FE45-9603-FA60269F212C}" name="Notes" dataDxfId="24"/>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13F9233-DE4D-EE42-ABAC-25D9FDE8F658}" name="tblMileage" displayName="tblMileage" ref="A1:E6" totalsRowShown="0" headerRowDxfId="23" dataDxfId="22">
  <autoFilter ref="A1:E6" xr:uid="{3BC05ECA-88E8-AD47-8DF8-F9E8A77844A9}"/>
  <tableColumns count="5">
    <tableColumn id="1" xr3:uid="{BF9252FC-0196-2645-8AC3-12094D9003F2}" name="Date" dataDxfId="21"/>
    <tableColumn id="2" xr3:uid="{997B16DD-1372-3549-A59F-7C9F0FF41C76}" name="Journey" dataDxfId="20"/>
    <tableColumn id="3" xr3:uid="{95FE05B7-7639-8F44-81BD-7A9CC76F66B5}" name="Business Purpose" dataDxfId="19"/>
    <tableColumn id="4" xr3:uid="{0D870D4B-FFF8-774C-AFDE-DA7E93287790}" name="Miles" dataDxfId="18"/>
    <tableColumn id="8" xr3:uid="{746543FC-E02E-8D44-B5DE-CBC3AD984F36}" name="Quarter" dataDxfId="17"/>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3922B4C-F95B-8D4A-BE9B-9925A7FC3E6F}" name="Table4" displayName="Table4" ref="A3:I7" totalsRowShown="0">
  <autoFilter ref="A3:I7" xr:uid="{A3922B4C-F95B-8D4A-BE9B-9925A7FC3E6F}"/>
  <tableColumns count="9">
    <tableColumn id="1" xr3:uid="{F240D34E-2487-9C4A-AB5E-CFF60CBB20BC}" name="Quarter"/>
    <tableColumn id="2" xr3:uid="{14526117-4532-974B-802A-36E23E75958D}" name="Income" dataDxfId="16">
      <calculatedColumnFormula>SUMIFS(tblTrans[Net],tblTrans[Quarter],$A4,tblTrans[Type],"Income")</calculatedColumnFormula>
    </tableColumn>
    <tableColumn id="3" xr3:uid="{EE6D6405-BCD7-9D48-A81F-EB55110D3439}" name="Expenses" dataDxfId="15">
      <calculatedColumnFormula>SUMIFS(tblTrans[Net],tblTrans[Quarter],$A4,tblTrans[Type],"Expense")</calculatedColumnFormula>
    </tableColumn>
    <tableColumn id="4" xr3:uid="{689B5AA4-9671-F946-8D19-65317A3A4462}" name="Mileage Claims" dataDxfId="14">
      <calculatedColumnFormula>MAX(MIN(SUMIFS(tblMileage[Miles],tblMileage[Date],"&gt;="&amp;H4,tblMileage[Date],"&lt;="&amp;I4),10000-SUMIFS(tblMileage[Miles],tblMileage[Date],"&lt;"&amp;H4))*0.45,0)
+MAX(SUMIFS(tblMileage[Miles],tblMileage[Date],"&gt;="&amp;H4,tblMileage[Date],"&lt;="&amp;I4)-MAX(10000-SUMIFS(tblMileage[Miles],tblMileage[Date],"&lt;"&amp;H4),0),0)*0.25</calculatedColumnFormula>
    </tableColumn>
    <tableColumn id="5" xr3:uid="{E351CAAC-CD21-0443-8069-BE8DF07E1FD7}" name="Adjusted Expenses" dataDxfId="13">
      <calculatedColumnFormula>C4+D4</calculatedColumnFormula>
    </tableColumn>
    <tableColumn id="6" xr3:uid="{30AA23DE-6CDC-6C42-B568-108698F292FD}" name="Profit" dataDxfId="12">
      <calculatedColumnFormula>B4-E4</calculatedColumnFormula>
    </tableColumn>
    <tableColumn id="7" xr3:uid="{A93F9513-41F5-C546-AD7B-06E4E6B6B5E7}" name="Status" dataDxfId="11">
      <calculatedColumnFormula>IF(F4&lt;0,"Loss","Ready")</calculatedColumnFormula>
    </tableColumn>
    <tableColumn id="8" xr3:uid="{B9BBF2B3-49D0-43A9-802D-9C1C7F5B4319}" name="Start Date" dataDxfId="10"/>
    <tableColumn id="9" xr3:uid="{B9E3F8C4-A70F-4068-BAC3-39B15891421D}" name="End Date" dataDxfId="9"/>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AF2E24BE-F6A6-CE4A-BD7A-154551FBBFD4}" name="Table5" displayName="Table5" ref="A12:F39" totalsRowShown="0" headerRowDxfId="8">
  <autoFilter ref="A12:F39" xr:uid="{AF2E24BE-F6A6-CE4A-BD7A-154551FBBFD4}"/>
  <tableColumns count="6">
    <tableColumn id="1" xr3:uid="{526EC50A-6740-1F4B-B986-E48F563CCE84}" name="Category"/>
    <tableColumn id="2" xr3:uid="{84BBE9CF-36BA-0944-A4D7-DFF6BA541330}" name="Q1" dataDxfId="7">
      <calculatedColumnFormula>SUMIFS(tblTrans[Net],tblTrans[Quarter],B$12,tblTrans[Category],$A13,tblTrans[Type],"Expense")</calculatedColumnFormula>
    </tableColumn>
    <tableColumn id="3" xr3:uid="{86F159DA-F24B-5345-AC7F-AEBA5763677B}" name="Q2" dataDxfId="6">
      <calculatedColumnFormula>SUMIFS(tblTrans[Net],tblTrans[Quarter],C$12,tblTrans[Category],$A13,tblTrans[Type],"Expense")</calculatedColumnFormula>
    </tableColumn>
    <tableColumn id="4" xr3:uid="{AE5EDF7F-02FA-E34D-9BED-2D96809C3500}" name="Q3" dataDxfId="5">
      <calculatedColumnFormula>SUMIFS(tblTrans[Net],tblTrans[Quarter],D$12,tblTrans[Category],$A13,tblTrans[Type],"Expense")</calculatedColumnFormula>
    </tableColumn>
    <tableColumn id="5" xr3:uid="{C43F1225-A9CD-4247-8E46-7242B855312D}" name="Q4" dataDxfId="4">
      <calculatedColumnFormula>SUMIFS(tblTrans[Net],tblTrans[Quarter],E$12,tblTrans[Category],$A13,tblTrans[Type],"Expense")</calculatedColumnFormula>
    </tableColumn>
    <tableColumn id="6" xr3:uid="{26C53AEE-F55F-5843-81C7-C823E6C47B4C}" name="Full Year" dataDxfId="3">
      <calculatedColumnFormula>SUMIFS(tblTrans[Net],tblTrans[Category],$A13,tblTrans[Type],"Expense")</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4.xml.rels><?xml version="1.0" encoding="UTF-8" standalone="yes"?>
<Relationships xmlns="http://schemas.openxmlformats.org/package/2006/relationships"><Relationship Id="rId1" Type="http://schemas.openxmlformats.org/officeDocument/2006/relationships/table" Target="../tables/table1.xml"/></Relationships>
</file>

<file path=xl/worksheets/_rels/sheet5.xml.rels><?xml version="1.0" encoding="UTF-8" standalone="yes"?>
<Relationships xmlns="http://schemas.openxmlformats.org/package/2006/relationships"><Relationship Id="rId1" Type="http://schemas.openxmlformats.org/officeDocument/2006/relationships/table" Target="../tables/table2.xml"/></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DD1EB3-1BCC-A244-A1AF-2E47C9DFD79A}">
  <sheetPr>
    <tabColor theme="9"/>
  </sheetPr>
  <dimension ref="B3:G42"/>
  <sheetViews>
    <sheetView tabSelected="1" workbookViewId="0">
      <selection activeCell="G11" sqref="G11"/>
    </sheetView>
  </sheetViews>
  <sheetFormatPr defaultColWidth="10.875" defaultRowHeight="15.75"/>
  <cols>
    <col min="1" max="16384" width="10.875" style="40"/>
  </cols>
  <sheetData>
    <row r="3" spans="2:7" ht="28.5">
      <c r="B3" s="39" t="s">
        <v>110</v>
      </c>
    </row>
    <row r="5" spans="2:7" ht="16.5" thickBot="1"/>
    <row r="6" spans="2:7" ht="24">
      <c r="B6" s="41" t="s">
        <v>111</v>
      </c>
      <c r="C6" s="42"/>
      <c r="D6" s="42"/>
      <c r="E6" s="42"/>
      <c r="F6" s="42"/>
      <c r="G6" s="43"/>
    </row>
    <row r="7" spans="2:7">
      <c r="B7" s="44"/>
      <c r="G7" s="45"/>
    </row>
    <row r="8" spans="2:7">
      <c r="B8" s="44" t="s">
        <v>112</v>
      </c>
      <c r="G8" s="45"/>
    </row>
    <row r="9" spans="2:7">
      <c r="B9" s="44" t="s">
        <v>113</v>
      </c>
      <c r="G9" s="45"/>
    </row>
    <row r="10" spans="2:7">
      <c r="B10" s="44" t="s">
        <v>114</v>
      </c>
      <c r="G10" s="45"/>
    </row>
    <row r="11" spans="2:7" ht="16.5" thickBot="1">
      <c r="B11" s="46" t="s">
        <v>115</v>
      </c>
      <c r="C11" s="47"/>
      <c r="D11" s="47"/>
      <c r="E11" s="47"/>
      <c r="F11" s="47"/>
      <c r="G11" s="48"/>
    </row>
    <row r="13" spans="2:7" ht="16.5" thickBot="1"/>
    <row r="14" spans="2:7" ht="24">
      <c r="B14" s="41" t="s">
        <v>116</v>
      </c>
      <c r="C14" s="42"/>
      <c r="D14" s="42"/>
      <c r="E14" s="42"/>
      <c r="F14" s="42"/>
      <c r="G14" s="43"/>
    </row>
    <row r="15" spans="2:7">
      <c r="B15" s="44"/>
      <c r="G15" s="45"/>
    </row>
    <row r="16" spans="2:7">
      <c r="B16" s="44" t="s">
        <v>117</v>
      </c>
      <c r="G16" s="45"/>
    </row>
    <row r="17" spans="2:7">
      <c r="B17" s="44" t="s">
        <v>118</v>
      </c>
      <c r="G17" s="45"/>
    </row>
    <row r="18" spans="2:7">
      <c r="B18" s="44" t="s">
        <v>119</v>
      </c>
      <c r="G18" s="45"/>
    </row>
    <row r="19" spans="2:7">
      <c r="B19" s="44" t="s">
        <v>120</v>
      </c>
      <c r="G19" s="45"/>
    </row>
    <row r="20" spans="2:7" ht="16.5" thickBot="1">
      <c r="B20" s="46" t="s">
        <v>121</v>
      </c>
      <c r="C20" s="47"/>
      <c r="D20" s="47"/>
      <c r="E20" s="47"/>
      <c r="F20" s="47"/>
      <c r="G20" s="48"/>
    </row>
    <row r="22" spans="2:7" ht="16.5" thickBot="1"/>
    <row r="23" spans="2:7" ht="24">
      <c r="B23" s="41" t="s">
        <v>122</v>
      </c>
      <c r="C23" s="42"/>
      <c r="D23" s="42"/>
      <c r="E23" s="42"/>
      <c r="F23" s="42"/>
      <c r="G23" s="43"/>
    </row>
    <row r="24" spans="2:7">
      <c r="B24" s="44"/>
      <c r="G24" s="45"/>
    </row>
    <row r="25" spans="2:7">
      <c r="B25" s="44" t="s">
        <v>123</v>
      </c>
      <c r="G25" s="45"/>
    </row>
    <row r="26" spans="2:7">
      <c r="B26" s="44" t="s">
        <v>124</v>
      </c>
      <c r="G26" s="45"/>
    </row>
    <row r="27" spans="2:7" ht="16.5" thickBot="1">
      <c r="B27" s="46" t="s">
        <v>125</v>
      </c>
      <c r="C27" s="47"/>
      <c r="D27" s="47"/>
      <c r="E27" s="47"/>
      <c r="F27" s="47"/>
      <c r="G27" s="48"/>
    </row>
    <row r="29" spans="2:7" ht="16.5" thickBot="1"/>
    <row r="30" spans="2:7" ht="24">
      <c r="B30" s="41" t="s">
        <v>126</v>
      </c>
      <c r="C30" s="42"/>
      <c r="D30" s="42"/>
      <c r="E30" s="42"/>
      <c r="F30" s="42"/>
      <c r="G30" s="43"/>
    </row>
    <row r="31" spans="2:7">
      <c r="B31" s="44"/>
      <c r="G31" s="45"/>
    </row>
    <row r="32" spans="2:7">
      <c r="B32" s="44" t="s">
        <v>127</v>
      </c>
      <c r="G32" s="45"/>
    </row>
    <row r="33" spans="2:7">
      <c r="B33" s="44" t="s">
        <v>128</v>
      </c>
      <c r="G33" s="45"/>
    </row>
    <row r="34" spans="2:7">
      <c r="B34" s="44" t="s">
        <v>129</v>
      </c>
      <c r="G34" s="45"/>
    </row>
    <row r="35" spans="2:7" ht="16.5" thickBot="1">
      <c r="B35" s="46" t="s">
        <v>130</v>
      </c>
      <c r="C35" s="47"/>
      <c r="D35" s="47"/>
      <c r="E35" s="47"/>
      <c r="F35" s="47"/>
      <c r="G35" s="48"/>
    </row>
    <row r="38" spans="2:7" ht="16.5" thickBot="1"/>
    <row r="39" spans="2:7">
      <c r="B39" s="51" t="s">
        <v>131</v>
      </c>
      <c r="C39" s="52"/>
      <c r="D39" s="52"/>
      <c r="E39" s="52"/>
      <c r="F39" s="52"/>
      <c r="G39" s="53"/>
    </row>
    <row r="40" spans="2:7">
      <c r="B40" s="54"/>
      <c r="C40" s="55"/>
      <c r="D40" s="55"/>
      <c r="E40" s="55"/>
      <c r="F40" s="55"/>
      <c r="G40" s="56"/>
    </row>
    <row r="41" spans="2:7">
      <c r="B41" s="54"/>
      <c r="C41" s="55"/>
      <c r="D41" s="55"/>
      <c r="E41" s="55"/>
      <c r="F41" s="55"/>
      <c r="G41" s="56"/>
    </row>
    <row r="42" spans="2:7" ht="16.5" thickBot="1">
      <c r="B42" s="57"/>
      <c r="C42" s="58"/>
      <c r="D42" s="58"/>
      <c r="E42" s="58"/>
      <c r="F42" s="58"/>
      <c r="G42" s="59"/>
    </row>
  </sheetData>
  <sheetProtection sheet="1" objects="1" scenarios="1"/>
  <mergeCells count="1">
    <mergeCell ref="B39:G4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8CB6EC-A554-6347-8B83-885E48DC2E62}">
  <sheetPr>
    <tabColor rgb="FFFF0000"/>
  </sheetPr>
  <dimension ref="A1:F28"/>
  <sheetViews>
    <sheetView workbookViewId="0">
      <selection activeCell="G22" sqref="G22"/>
    </sheetView>
  </sheetViews>
  <sheetFormatPr defaultColWidth="40" defaultRowHeight="15.75"/>
  <cols>
    <col min="1" max="1" width="14.625" bestFit="1" customWidth="1"/>
    <col min="2" max="2" width="13.25" bestFit="1" customWidth="1"/>
    <col min="4" max="4" width="14" bestFit="1" customWidth="1"/>
    <col min="5" max="5" width="12.75" bestFit="1" customWidth="1"/>
    <col min="6" max="6" width="10.75" bestFit="1" customWidth="1"/>
  </cols>
  <sheetData>
    <row r="1" spans="1:6" s="2" customFormat="1">
      <c r="A1" s="2" t="s">
        <v>0</v>
      </c>
      <c r="B1" s="2" t="s">
        <v>3</v>
      </c>
      <c r="C1" s="2" t="s">
        <v>7</v>
      </c>
      <c r="D1" s="2" t="s">
        <v>27</v>
      </c>
      <c r="E1" s="2" t="s">
        <v>33</v>
      </c>
      <c r="F1" s="2" t="s">
        <v>108</v>
      </c>
    </row>
    <row r="2" spans="1:6">
      <c r="A2" t="s">
        <v>1</v>
      </c>
      <c r="B2" t="s">
        <v>4</v>
      </c>
      <c r="C2" t="s">
        <v>16</v>
      </c>
      <c r="D2" t="s">
        <v>28</v>
      </c>
      <c r="E2" t="s">
        <v>34</v>
      </c>
      <c r="F2" t="s">
        <v>102</v>
      </c>
    </row>
    <row r="3" spans="1:6">
      <c r="A3" t="s">
        <v>2</v>
      </c>
      <c r="B3" t="s">
        <v>5</v>
      </c>
      <c r="C3" t="s">
        <v>9</v>
      </c>
      <c r="D3" t="s">
        <v>29</v>
      </c>
      <c r="E3" t="s">
        <v>35</v>
      </c>
      <c r="F3" t="s">
        <v>103</v>
      </c>
    </row>
    <row r="4" spans="1:6">
      <c r="B4" t="s">
        <v>6</v>
      </c>
      <c r="C4" t="s">
        <v>18</v>
      </c>
      <c r="D4" t="s">
        <v>30</v>
      </c>
      <c r="E4" t="s">
        <v>36</v>
      </c>
    </row>
    <row r="5" spans="1:6">
      <c r="C5" t="s">
        <v>19</v>
      </c>
      <c r="D5" t="s">
        <v>31</v>
      </c>
      <c r="E5" t="s">
        <v>37</v>
      </c>
    </row>
    <row r="6" spans="1:6">
      <c r="C6" t="s">
        <v>22</v>
      </c>
      <c r="D6" t="s">
        <v>32</v>
      </c>
    </row>
    <row r="7" spans="1:6">
      <c r="C7" t="s">
        <v>20</v>
      </c>
    </row>
    <row r="8" spans="1:6">
      <c r="C8" t="s">
        <v>23</v>
      </c>
    </row>
    <row r="9" spans="1:6">
      <c r="C9" t="s">
        <v>17</v>
      </c>
    </row>
    <row r="10" spans="1:6">
      <c r="C10" t="s">
        <v>10</v>
      </c>
    </row>
    <row r="11" spans="1:6">
      <c r="C11" t="s">
        <v>21</v>
      </c>
    </row>
    <row r="12" spans="1:6">
      <c r="C12" t="s">
        <v>94</v>
      </c>
    </row>
    <row r="13" spans="1:6">
      <c r="C13" t="s">
        <v>26</v>
      </c>
    </row>
    <row r="14" spans="1:6">
      <c r="C14" t="s">
        <v>11</v>
      </c>
    </row>
    <row r="15" spans="1:6">
      <c r="C15" t="s">
        <v>96</v>
      </c>
    </row>
    <row r="16" spans="1:6">
      <c r="C16" t="s">
        <v>14</v>
      </c>
    </row>
    <row r="17" spans="3:3">
      <c r="C17" t="s">
        <v>15</v>
      </c>
    </row>
    <row r="18" spans="3:3">
      <c r="C18" t="s">
        <v>8</v>
      </c>
    </row>
    <row r="19" spans="3:3">
      <c r="C19" t="s">
        <v>13</v>
      </c>
    </row>
    <row r="20" spans="3:3">
      <c r="C20" t="s">
        <v>97</v>
      </c>
    </row>
    <row r="21" spans="3:3">
      <c r="C21" t="s">
        <v>95</v>
      </c>
    </row>
    <row r="22" spans="3:3">
      <c r="C22" t="s">
        <v>24</v>
      </c>
    </row>
    <row r="23" spans="3:3">
      <c r="C23" t="s">
        <v>25</v>
      </c>
    </row>
    <row r="24" spans="3:3">
      <c r="C24" t="s">
        <v>90</v>
      </c>
    </row>
    <row r="25" spans="3:3">
      <c r="C25" t="s">
        <v>91</v>
      </c>
    </row>
    <row r="26" spans="3:3">
      <c r="C26" t="s">
        <v>92</v>
      </c>
    </row>
    <row r="27" spans="3:3">
      <c r="C27" t="s">
        <v>93</v>
      </c>
    </row>
    <row r="28" spans="3:3">
      <c r="C28" t="s">
        <v>12</v>
      </c>
    </row>
  </sheetData>
  <sortState xmlns:xlrd2="http://schemas.microsoft.com/office/spreadsheetml/2017/richdata2" ref="C2:C28">
    <sortCondition ref="C2:C28"/>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A2EA2B-EFD5-4E42-8990-688DEE4CD84C}">
  <sheetPr>
    <tabColor rgb="FFFF0000"/>
  </sheetPr>
  <dimension ref="A1:B23"/>
  <sheetViews>
    <sheetView workbookViewId="0">
      <selection activeCell="B23" sqref="B23"/>
    </sheetView>
  </sheetViews>
  <sheetFormatPr defaultColWidth="11" defaultRowHeight="15.75"/>
  <cols>
    <col min="1" max="1" width="17.875" bestFit="1" customWidth="1"/>
    <col min="2" max="2" width="10.5" bestFit="1" customWidth="1"/>
  </cols>
  <sheetData>
    <row r="1" spans="1:2">
      <c r="A1" t="s">
        <v>38</v>
      </c>
      <c r="B1" s="3">
        <v>46118</v>
      </c>
    </row>
    <row r="2" spans="1:2">
      <c r="A2" t="s">
        <v>39</v>
      </c>
      <c r="B2" s="3">
        <v>46482</v>
      </c>
    </row>
    <row r="3" spans="1:2">
      <c r="A3" t="s">
        <v>40</v>
      </c>
      <c r="B3" s="3">
        <v>46208</v>
      </c>
    </row>
    <row r="4" spans="1:2">
      <c r="A4" t="s">
        <v>41</v>
      </c>
      <c r="B4" s="3">
        <v>46300</v>
      </c>
    </row>
    <row r="5" spans="1:2">
      <c r="A5" t="s">
        <v>42</v>
      </c>
      <c r="B5" s="3">
        <v>46392</v>
      </c>
    </row>
    <row r="6" spans="1:2">
      <c r="A6" t="s">
        <v>43</v>
      </c>
      <c r="B6" s="3">
        <v>46482</v>
      </c>
    </row>
    <row r="7" spans="1:2">
      <c r="A7" t="s">
        <v>44</v>
      </c>
      <c r="B7">
        <v>50000</v>
      </c>
    </row>
    <row r="8" spans="1:2">
      <c r="A8" t="s">
        <v>45</v>
      </c>
      <c r="B8">
        <v>30000</v>
      </c>
    </row>
    <row r="9" spans="1:2">
      <c r="A9" t="s">
        <v>46</v>
      </c>
      <c r="B9">
        <v>20000</v>
      </c>
    </row>
    <row r="10" spans="1:2">
      <c r="A10" t="s">
        <v>47</v>
      </c>
      <c r="B10">
        <v>0.45</v>
      </c>
    </row>
    <row r="11" spans="1:2">
      <c r="A11" t="s">
        <v>48</v>
      </c>
      <c r="B11">
        <v>10000</v>
      </c>
    </row>
    <row r="12" spans="1:2">
      <c r="A12" t="s">
        <v>49</v>
      </c>
      <c r="B12">
        <v>0.25</v>
      </c>
    </row>
    <row r="13" spans="1:2">
      <c r="A13" t="s">
        <v>50</v>
      </c>
      <c r="B13">
        <v>0.05</v>
      </c>
    </row>
    <row r="14" spans="1:2">
      <c r="A14" t="s">
        <v>98</v>
      </c>
      <c r="B14">
        <v>7105</v>
      </c>
    </row>
    <row r="15" spans="1:2">
      <c r="A15" t="s">
        <v>99</v>
      </c>
      <c r="B15">
        <v>3.65</v>
      </c>
    </row>
    <row r="16" spans="1:2">
      <c r="A16" t="s">
        <v>100</v>
      </c>
      <c r="B16">
        <v>52</v>
      </c>
    </row>
    <row r="17" spans="1:2">
      <c r="A17" t="s">
        <v>106</v>
      </c>
      <c r="B17">
        <v>90000</v>
      </c>
    </row>
    <row r="23" spans="1:2">
      <c r="A23" t="s">
        <v>109</v>
      </c>
      <c r="B23">
        <v>20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37AAB8-CA57-144A-8094-060C261CDB1F}">
  <sheetPr>
    <tabColor theme="9"/>
  </sheetPr>
  <dimension ref="A1:I2"/>
  <sheetViews>
    <sheetView zoomScale="90" zoomScaleNormal="90" workbookViewId="0">
      <pane ySplit="1" topLeftCell="A2" activePane="bottomLeft" state="frozen"/>
      <selection pane="bottomLeft" activeCell="D2" sqref="D2"/>
    </sheetView>
  </sheetViews>
  <sheetFormatPr defaultColWidth="41.625" defaultRowHeight="15.75"/>
  <cols>
    <col min="1" max="1" width="10.5" style="31" bestFit="1" customWidth="1"/>
    <col min="2" max="2" width="9.875" style="33" bestFit="1" customWidth="1"/>
    <col min="3" max="3" width="11.875" style="33" bestFit="1" customWidth="1"/>
    <col min="4" max="4" width="18.875" style="33" bestFit="1" customWidth="1"/>
    <col min="5" max="5" width="42.5" style="33" customWidth="1"/>
    <col min="6" max="6" width="12.875" style="34" customWidth="1"/>
    <col min="7" max="7" width="12.5" bestFit="1" customWidth="1"/>
    <col min="8" max="8" width="16.375" style="33" bestFit="1" customWidth="1"/>
    <col min="9" max="9" width="19.375" style="33" customWidth="1"/>
  </cols>
  <sheetData>
    <row r="1" spans="1:9" s="5" customFormat="1">
      <c r="A1" s="31" t="s">
        <v>62</v>
      </c>
      <c r="B1" s="32" t="s">
        <v>63</v>
      </c>
      <c r="C1" s="32" t="s">
        <v>64</v>
      </c>
      <c r="D1" s="32" t="s">
        <v>65</v>
      </c>
      <c r="E1" s="32" t="s">
        <v>66</v>
      </c>
      <c r="F1" s="32" t="s">
        <v>67</v>
      </c>
      <c r="G1" s="5" t="s">
        <v>68</v>
      </c>
      <c r="H1" s="32" t="s">
        <v>69</v>
      </c>
      <c r="I1" s="32" t="s">
        <v>70</v>
      </c>
    </row>
    <row r="2" spans="1:9">
      <c r="G2" s="5"/>
      <c r="H2" s="35"/>
      <c r="I2" s="35"/>
    </row>
  </sheetData>
  <sheetProtection insertRows="0"/>
  <dataValidations count="4">
    <dataValidation type="list" allowBlank="1" showInputMessage="1" showErrorMessage="1" sqref="B2" xr:uid="{1A8BBFDA-47AB-514B-899A-7C39BBE7BD3C}">
      <formula1>LstType</formula1>
    </dataValidation>
    <dataValidation type="list" allowBlank="1" showInputMessage="1" showErrorMessage="1" sqref="C2" xr:uid="{603147F3-D2F6-6042-B410-C17A87A56A11}">
      <formula1>LstSource</formula1>
    </dataValidation>
    <dataValidation type="list" allowBlank="1" showInputMessage="1" showErrorMessage="1" sqref="E2" xr:uid="{E5ACD3B3-BA88-4241-9DF7-0B4DBE76E8DE}">
      <formula1>LstCategory</formula1>
    </dataValidation>
    <dataValidation type="list" allowBlank="1" showInputMessage="1" showErrorMessage="1" sqref="G2" xr:uid="{C015D44C-CCDD-4890-982E-143BD3C7D6EA}">
      <formula1>LstQuarter</formula1>
    </dataValidation>
  </dataValidations>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0BB5C7-6645-B740-9F7A-B4A460C63A05}">
  <sheetPr>
    <tabColor theme="9"/>
  </sheetPr>
  <dimension ref="A1:E6"/>
  <sheetViews>
    <sheetView zoomScale="90" zoomScaleNormal="90" workbookViewId="0">
      <selection activeCell="C4" sqref="C4"/>
    </sheetView>
  </sheetViews>
  <sheetFormatPr defaultColWidth="22.875" defaultRowHeight="15.75"/>
  <cols>
    <col min="1" max="5" width="22.875" style="5"/>
  </cols>
  <sheetData>
    <row r="1" spans="1:5">
      <c r="A1" s="5" t="s">
        <v>62</v>
      </c>
      <c r="B1" s="5" t="s">
        <v>71</v>
      </c>
      <c r="C1" s="5" t="s">
        <v>72</v>
      </c>
      <c r="D1" s="5" t="s">
        <v>73</v>
      </c>
      <c r="E1" s="5" t="s">
        <v>68</v>
      </c>
    </row>
    <row r="2" spans="1:5">
      <c r="A2" s="50"/>
    </row>
    <row r="3" spans="1:5">
      <c r="A3" s="50"/>
    </row>
    <row r="4" spans="1:5">
      <c r="A4" s="50"/>
    </row>
    <row r="5" spans="1:5">
      <c r="A5" s="50"/>
    </row>
    <row r="6" spans="1:5">
      <c r="A6" s="50"/>
    </row>
  </sheetData>
  <sheetProtection insertRows="0"/>
  <dataValidations disablePrompts="1" count="1">
    <dataValidation type="list" allowBlank="1" showInputMessage="1" showErrorMessage="1" sqref="E2:E6" xr:uid="{208A1816-A44E-4955-A167-94CF9C12A0B2}">
      <formula1>LstQuarter</formula1>
    </dataValidation>
  </dataValidations>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8F1981-173A-E840-9F10-7DB83BEACAA9}">
  <sheetPr>
    <tabColor theme="9"/>
  </sheetPr>
  <dimension ref="A1:I39"/>
  <sheetViews>
    <sheetView workbookViewId="0">
      <selection activeCell="I8" sqref="I8"/>
    </sheetView>
  </sheetViews>
  <sheetFormatPr defaultColWidth="11" defaultRowHeight="15.75"/>
  <cols>
    <col min="1" max="1" width="42.5" customWidth="1"/>
    <col min="2" max="7" width="21" style="5" customWidth="1"/>
    <col min="8" max="8" width="13.125" style="50" bestFit="1" customWidth="1"/>
    <col min="9" max="9" width="12.125" style="50" bestFit="1" customWidth="1"/>
  </cols>
  <sheetData>
    <row r="1" spans="1:9">
      <c r="A1" s="2" t="s">
        <v>89</v>
      </c>
    </row>
    <row r="2" spans="1:9">
      <c r="A2" s="2"/>
    </row>
    <row r="3" spans="1:9">
      <c r="A3" t="s">
        <v>68</v>
      </c>
      <c r="B3" s="5" t="s">
        <v>1</v>
      </c>
      <c r="C3" s="5" t="s">
        <v>74</v>
      </c>
      <c r="D3" s="5" t="s">
        <v>75</v>
      </c>
      <c r="E3" s="5" t="s">
        <v>76</v>
      </c>
      <c r="F3" s="5" t="s">
        <v>77</v>
      </c>
      <c r="G3" s="5" t="s">
        <v>27</v>
      </c>
      <c r="H3" s="50" t="s">
        <v>132</v>
      </c>
      <c r="I3" s="50" t="s">
        <v>133</v>
      </c>
    </row>
    <row r="4" spans="1:9">
      <c r="A4" t="s">
        <v>34</v>
      </c>
      <c r="B4" s="38">
        <f>SUMIFS(tblTrans[Net],tblTrans[Quarter],$A4,tblTrans[Type],"Income")</f>
        <v>0</v>
      </c>
      <c r="C4" s="38">
        <f>SUMIFS(tblTrans[Net],tblTrans[Quarter],$A4,tblTrans[Type],"Expense")</f>
        <v>0</v>
      </c>
      <c r="D4" s="38">
        <f>MAX(MIN(SUMIFS(tblMileage[Miles],tblMileage[Date],"&gt;="&amp;H4,tblMileage[Date],"&lt;="&amp;I4),10000-SUMIFS(tblMileage[Miles],tblMileage[Date],"&lt;"&amp;H4))*0.45,0)
+MAX(SUMIFS(tblMileage[Miles],tblMileage[Date],"&gt;="&amp;H4,tblMileage[Date],"&lt;="&amp;I4)-MAX(10000-SUMIFS(tblMileage[Miles],tblMileage[Date],"&lt;"&amp;H4),0),0)*0.25</f>
        <v>0</v>
      </c>
      <c r="E4" s="38">
        <f>C4+D4</f>
        <v>0</v>
      </c>
      <c r="F4" s="38">
        <f t="shared" ref="F4:F7" si="0">B4-E4</f>
        <v>0</v>
      </c>
      <c r="G4" s="5" t="str">
        <f t="shared" ref="G4:G7" si="1">IF(F4&lt;0,"Loss","Ready")</f>
        <v>Ready</v>
      </c>
      <c r="H4" s="50">
        <v>46118</v>
      </c>
      <c r="I4" s="50">
        <v>46208</v>
      </c>
    </row>
    <row r="5" spans="1:9">
      <c r="A5" t="s">
        <v>35</v>
      </c>
      <c r="B5" s="38">
        <f>SUMIFS(tblTrans[Net],tblTrans[Quarter],$A5,tblTrans[Type],"Income")</f>
        <v>0</v>
      </c>
      <c r="C5" s="38">
        <f>SUMIFS(tblTrans[Net],tblTrans[Quarter],$A5,tblTrans[Type],"Expense")</f>
        <v>0</v>
      </c>
      <c r="D5" s="38">
        <f>MAX(MIN(SUMIFS(tblMileage[Miles],tblMileage[Date],"&gt;="&amp;H5,tblMileage[Date],"&lt;="&amp;I5),10000-SUMIFS(tblMileage[Miles],tblMileage[Date],"&lt;"&amp;H5))*0.45,0)
+MAX(SUMIFS(tblMileage[Miles],tblMileage[Date],"&gt;="&amp;H5,tblMileage[Date],"&lt;="&amp;I5)-MAX(10000-SUMIFS(tblMileage[Miles],tblMileage[Date],"&lt;"&amp;H5),0),0)*0.25</f>
        <v>0</v>
      </c>
      <c r="E5" s="38">
        <f t="shared" ref="E5:E7" si="2">C5+D5</f>
        <v>0</v>
      </c>
      <c r="F5" s="38">
        <f t="shared" si="0"/>
        <v>0</v>
      </c>
      <c r="G5" s="5" t="str">
        <f t="shared" si="1"/>
        <v>Ready</v>
      </c>
      <c r="H5" s="50">
        <v>46209</v>
      </c>
      <c r="I5" s="50">
        <v>46300</v>
      </c>
    </row>
    <row r="6" spans="1:9">
      <c r="A6" t="s">
        <v>36</v>
      </c>
      <c r="B6" s="38">
        <f>SUMIFS(tblTrans[Net],tblTrans[Quarter],$A6,tblTrans[Type],"Income")</f>
        <v>0</v>
      </c>
      <c r="C6" s="38">
        <f>SUMIFS(tblTrans[Net],tblTrans[Quarter],$A6,tblTrans[Type],"Expense")</f>
        <v>0</v>
      </c>
      <c r="D6" s="38">
        <f>MAX(MIN(SUMIFS(tblMileage[Miles],tblMileage[Date],"&gt;="&amp;H6,tblMileage[Date],"&lt;="&amp;I6),10000-SUMIFS(tblMileage[Miles],tblMileage[Date],"&lt;"&amp;H6))*0.45,0)
+MAX(SUMIFS(tblMileage[Miles],tblMileage[Date],"&gt;="&amp;H6,tblMileage[Date],"&lt;="&amp;I6)-MAX(10000-SUMIFS(tblMileage[Miles],tblMileage[Date],"&lt;"&amp;H6),0),0)*0.25</f>
        <v>0</v>
      </c>
      <c r="E6" s="38">
        <f t="shared" si="2"/>
        <v>0</v>
      </c>
      <c r="F6" s="38">
        <f t="shared" si="0"/>
        <v>0</v>
      </c>
      <c r="G6" s="5" t="str">
        <f t="shared" si="1"/>
        <v>Ready</v>
      </c>
      <c r="H6" s="50">
        <v>46301</v>
      </c>
      <c r="I6" s="50">
        <v>46392</v>
      </c>
    </row>
    <row r="7" spans="1:9">
      <c r="A7" t="s">
        <v>37</v>
      </c>
      <c r="B7" s="38">
        <f>SUMIFS(tblTrans[Net],tblTrans[Quarter],$A7,tblTrans[Type],"Income")</f>
        <v>0</v>
      </c>
      <c r="C7" s="38">
        <f>SUMIFS(tblTrans[Net],tblTrans[Quarter],$A7,tblTrans[Type],"Expense")</f>
        <v>0</v>
      </c>
      <c r="D7" s="38">
        <f>MAX(MIN(SUMIFS(tblMileage[Miles],tblMileage[Date],"&gt;="&amp;H7,tblMileage[Date],"&lt;="&amp;I7),10000-SUMIFS(tblMileage[Miles],tblMileage[Date],"&lt;"&amp;H7))*0.45,0)
+MAX(SUMIFS(tblMileage[Miles],tblMileage[Date],"&gt;="&amp;H7,tblMileage[Date],"&lt;="&amp;I7)-MAX(10000-SUMIFS(tblMileage[Miles],tblMileage[Date],"&lt;"&amp;H7),0),0)*0.25</f>
        <v>0</v>
      </c>
      <c r="E7" s="38">
        <f t="shared" si="2"/>
        <v>0</v>
      </c>
      <c r="F7" s="38">
        <f t="shared" si="0"/>
        <v>0</v>
      </c>
      <c r="G7" s="5" t="str">
        <f t="shared" si="1"/>
        <v>Ready</v>
      </c>
      <c r="H7" s="50">
        <v>46393</v>
      </c>
      <c r="I7" s="50">
        <v>46482</v>
      </c>
    </row>
    <row r="10" spans="1:9">
      <c r="A10" s="2" t="s">
        <v>88</v>
      </c>
    </row>
    <row r="12" spans="1:9">
      <c r="A12" s="1" t="s">
        <v>66</v>
      </c>
      <c r="B12" s="6" t="s">
        <v>34</v>
      </c>
      <c r="C12" s="6" t="s">
        <v>35</v>
      </c>
      <c r="D12" s="6" t="s">
        <v>36</v>
      </c>
      <c r="E12" s="6" t="s">
        <v>37</v>
      </c>
      <c r="F12" s="6" t="s">
        <v>78</v>
      </c>
    </row>
    <row r="13" spans="1:9">
      <c r="A13" t="s">
        <v>16</v>
      </c>
      <c r="B13" s="5">
        <f>SUMIFS(tblTrans[Net],tblTrans[Quarter],B$12,tblTrans[Category],$A13,tblTrans[Type],"Expense")</f>
        <v>0</v>
      </c>
      <c r="C13" s="5">
        <f>SUMIFS(tblTrans[Net],tblTrans[Quarter],C$12,tblTrans[Category],$A13,tblTrans[Type],"Expense")</f>
        <v>0</v>
      </c>
      <c r="D13" s="5">
        <f>SUMIFS(tblTrans[Net],tblTrans[Quarter],D$12,tblTrans[Category],$A13,tblTrans[Type],"Expense")</f>
        <v>0</v>
      </c>
      <c r="E13" s="5">
        <f>SUMIFS(tblTrans[Net],tblTrans[Quarter],E$12,tblTrans[Category],$A13,tblTrans[Type],"Expense")</f>
        <v>0</v>
      </c>
      <c r="F13" s="5">
        <f>SUMIFS(tblTrans[Net],tblTrans[Category],$A13,tblTrans[Type],"Expense")</f>
        <v>0</v>
      </c>
    </row>
    <row r="14" spans="1:9">
      <c r="A14" t="s">
        <v>9</v>
      </c>
      <c r="B14" s="5">
        <f>SUMIFS(tblTrans[Net],tblTrans[Quarter],B$12,tblTrans[Category],$A14,tblTrans[Type],"Expense")</f>
        <v>0</v>
      </c>
      <c r="C14" s="5">
        <f>SUMIFS(tblTrans[Net],tblTrans[Quarter],C$12,tblTrans[Category],$A14,tblTrans[Type],"Expense")</f>
        <v>0</v>
      </c>
      <c r="D14" s="5">
        <f>SUMIFS(tblTrans[Net],tblTrans[Quarter],D$12,tblTrans[Category],$A14,tblTrans[Type],"Expense")</f>
        <v>0</v>
      </c>
      <c r="E14" s="5">
        <f>SUMIFS(tblTrans[Net],tblTrans[Quarter],E$12,tblTrans[Category],$A14,tblTrans[Type],"Expense")</f>
        <v>0</v>
      </c>
      <c r="F14" s="5">
        <f>SUMIFS(tblTrans[Net],tblTrans[Category],$A14,tblTrans[Type],"Expense")</f>
        <v>0</v>
      </c>
    </row>
    <row r="15" spans="1:9">
      <c r="A15" t="s">
        <v>18</v>
      </c>
      <c r="B15" s="5">
        <f>SUMIFS(tblTrans[Net],tblTrans[Quarter],B$12,tblTrans[Category],$A15,tblTrans[Type],"Expense")</f>
        <v>0</v>
      </c>
      <c r="C15" s="5">
        <f>SUMIFS(tblTrans[Net],tblTrans[Quarter],C$12,tblTrans[Category],$A15,tblTrans[Type],"Expense")</f>
        <v>0</v>
      </c>
      <c r="D15" s="5">
        <f>SUMIFS(tblTrans[Net],tblTrans[Quarter],D$12,tblTrans[Category],$A15,tblTrans[Type],"Expense")</f>
        <v>0</v>
      </c>
      <c r="E15" s="5">
        <f>SUMIFS(tblTrans[Net],tblTrans[Quarter],E$12,tblTrans[Category],$A15,tblTrans[Type],"Expense")</f>
        <v>0</v>
      </c>
      <c r="F15" s="5">
        <f>SUMIFS(tblTrans[Net],tblTrans[Category],$A15,tblTrans[Type],"Expense")</f>
        <v>0</v>
      </c>
    </row>
    <row r="16" spans="1:9">
      <c r="A16" t="s">
        <v>19</v>
      </c>
      <c r="B16" s="5">
        <f>SUMIFS(tblTrans[Net],tblTrans[Quarter],B$12,tblTrans[Category],$A16,tblTrans[Type],"Expense")</f>
        <v>0</v>
      </c>
      <c r="C16" s="5">
        <f>SUMIFS(tblTrans[Net],tblTrans[Quarter],C$12,tblTrans[Category],$A16,tblTrans[Type],"Expense")</f>
        <v>0</v>
      </c>
      <c r="D16" s="5">
        <f>SUMIFS(tblTrans[Net],tblTrans[Quarter],D$12,tblTrans[Category],$A16,tblTrans[Type],"Expense")</f>
        <v>0</v>
      </c>
      <c r="E16" s="5">
        <f>SUMIFS(tblTrans[Net],tblTrans[Quarter],E$12,tblTrans[Category],$A16,tblTrans[Type],"Expense")</f>
        <v>0</v>
      </c>
      <c r="F16" s="5">
        <f>SUMIFS(tblTrans[Net],tblTrans[Category],$A16,tblTrans[Type],"Expense")</f>
        <v>0</v>
      </c>
    </row>
    <row r="17" spans="1:6">
      <c r="A17" t="s">
        <v>22</v>
      </c>
      <c r="B17" s="5">
        <f>SUMIFS(tblTrans[Net],tblTrans[Quarter],B$12,tblTrans[Category],$A17,tblTrans[Type],"Expense")</f>
        <v>0</v>
      </c>
      <c r="C17" s="5">
        <f>SUMIFS(tblTrans[Net],tblTrans[Quarter],C$12,tblTrans[Category],$A17,tblTrans[Type],"Expense")</f>
        <v>0</v>
      </c>
      <c r="D17" s="5">
        <f>SUMIFS(tblTrans[Net],tblTrans[Quarter],D$12,tblTrans[Category],$A17,tblTrans[Type],"Expense")</f>
        <v>0</v>
      </c>
      <c r="E17" s="5">
        <f>SUMIFS(tblTrans[Net],tblTrans[Quarter],E$12,tblTrans[Category],$A17,tblTrans[Type],"Expense")</f>
        <v>0</v>
      </c>
      <c r="F17" s="5">
        <f>SUMIFS(tblTrans[Net],tblTrans[Category],$A17,tblTrans[Type],"Expense")</f>
        <v>0</v>
      </c>
    </row>
    <row r="18" spans="1:6">
      <c r="A18" t="s">
        <v>20</v>
      </c>
      <c r="B18" s="5">
        <f>SUMIFS(tblTrans[Net],tblTrans[Quarter],B$12,tblTrans[Category],$A18,tblTrans[Type],"Expense")</f>
        <v>0</v>
      </c>
      <c r="C18" s="5">
        <f>SUMIFS(tblTrans[Net],tblTrans[Quarter],C$12,tblTrans[Category],$A18,tblTrans[Type],"Expense")</f>
        <v>0</v>
      </c>
      <c r="D18" s="5">
        <f>SUMIFS(tblTrans[Net],tblTrans[Quarter],D$12,tblTrans[Category],$A18,tblTrans[Type],"Expense")</f>
        <v>0</v>
      </c>
      <c r="E18" s="5">
        <f>SUMIFS(tblTrans[Net],tblTrans[Quarter],E$12,tblTrans[Category],$A18,tblTrans[Type],"Expense")</f>
        <v>0</v>
      </c>
      <c r="F18" s="5">
        <f>SUMIFS(tblTrans[Net],tblTrans[Category],$A18,tblTrans[Type],"Expense")</f>
        <v>0</v>
      </c>
    </row>
    <row r="19" spans="1:6">
      <c r="A19" t="s">
        <v>23</v>
      </c>
      <c r="B19" s="5">
        <f>SUMIFS(tblTrans[Net],tblTrans[Quarter],B$12,tblTrans[Category],$A19,tblTrans[Type],"Expense")</f>
        <v>0</v>
      </c>
      <c r="C19" s="5">
        <f>SUMIFS(tblTrans[Net],tblTrans[Quarter],C$12,tblTrans[Category],$A19,tblTrans[Type],"Expense")</f>
        <v>0</v>
      </c>
      <c r="D19" s="5">
        <f>SUMIFS(tblTrans[Net],tblTrans[Quarter],D$12,tblTrans[Category],$A19,tblTrans[Type],"Expense")</f>
        <v>0</v>
      </c>
      <c r="E19" s="5">
        <f>SUMIFS(tblTrans[Net],tblTrans[Quarter],E$12,tblTrans[Category],$A19,tblTrans[Type],"Expense")</f>
        <v>0</v>
      </c>
      <c r="F19" s="5">
        <f>SUMIFS(tblTrans[Net],tblTrans[Category],$A19,tblTrans[Type],"Expense")</f>
        <v>0</v>
      </c>
    </row>
    <row r="20" spans="1:6">
      <c r="A20" t="s">
        <v>17</v>
      </c>
      <c r="B20" s="5">
        <f>SUMIFS(tblTrans[Net],tblTrans[Quarter],B$12,tblTrans[Category],$A20,tblTrans[Type],"Expense")</f>
        <v>0</v>
      </c>
      <c r="C20" s="5">
        <f>SUMIFS(tblTrans[Net],tblTrans[Quarter],C$12,tblTrans[Category],$A20,tblTrans[Type],"Expense")</f>
        <v>0</v>
      </c>
      <c r="D20" s="5">
        <f>SUMIFS(tblTrans[Net],tblTrans[Quarter],D$12,tblTrans[Category],$A20,tblTrans[Type],"Expense")</f>
        <v>0</v>
      </c>
      <c r="E20" s="5">
        <f>SUMIFS(tblTrans[Net],tblTrans[Quarter],E$12,tblTrans[Category],$A20,tblTrans[Type],"Expense")</f>
        <v>0</v>
      </c>
      <c r="F20" s="5">
        <f>SUMIFS(tblTrans[Net],tblTrans[Category],$A20,tblTrans[Type],"Expense")</f>
        <v>0</v>
      </c>
    </row>
    <row r="21" spans="1:6">
      <c r="A21" t="s">
        <v>10</v>
      </c>
      <c r="B21" s="5">
        <f>SUMIFS(tblTrans[Net],tblTrans[Quarter],B$12,tblTrans[Category],$A21,tblTrans[Type],"Expense")</f>
        <v>0</v>
      </c>
      <c r="C21" s="5">
        <f>SUMIFS(tblTrans[Net],tblTrans[Quarter],C$12,tblTrans[Category],$A21,tblTrans[Type],"Expense")</f>
        <v>0</v>
      </c>
      <c r="D21" s="5">
        <f>SUMIFS(tblTrans[Net],tblTrans[Quarter],D$12,tblTrans[Category],$A21,tblTrans[Type],"Expense")</f>
        <v>0</v>
      </c>
      <c r="E21" s="5">
        <f>SUMIFS(tblTrans[Net],tblTrans[Quarter],E$12,tblTrans[Category],$A21,tblTrans[Type],"Expense")</f>
        <v>0</v>
      </c>
      <c r="F21" s="5">
        <f>SUMIFS(tblTrans[Net],tblTrans[Category],$A21,tblTrans[Type],"Expense")</f>
        <v>0</v>
      </c>
    </row>
    <row r="22" spans="1:6">
      <c r="A22" t="s">
        <v>21</v>
      </c>
      <c r="B22" s="5">
        <f>SUMIFS(tblTrans[Net],tblTrans[Quarter],B$12,tblTrans[Category],$A22,tblTrans[Type],"Expense")</f>
        <v>0</v>
      </c>
      <c r="C22" s="5">
        <f>SUMIFS(tblTrans[Net],tblTrans[Quarter],C$12,tblTrans[Category],$A22,tblTrans[Type],"Expense")</f>
        <v>0</v>
      </c>
      <c r="D22" s="5">
        <f>SUMIFS(tblTrans[Net],tblTrans[Quarter],D$12,tblTrans[Category],$A22,tblTrans[Type],"Expense")</f>
        <v>0</v>
      </c>
      <c r="E22" s="5">
        <f>SUMIFS(tblTrans[Net],tblTrans[Quarter],E$12,tblTrans[Category],$A22,tblTrans[Type],"Expense")</f>
        <v>0</v>
      </c>
      <c r="F22" s="5">
        <f>SUMIFS(tblTrans[Net],tblTrans[Category],$A22,tblTrans[Type],"Expense")</f>
        <v>0</v>
      </c>
    </row>
    <row r="23" spans="1:6">
      <c r="A23" t="s">
        <v>94</v>
      </c>
      <c r="B23" s="5">
        <f>SUMIFS(tblTrans[Net],tblTrans[Quarter],B$12,tblTrans[Category],$A23,tblTrans[Type],"Expense")</f>
        <v>0</v>
      </c>
      <c r="C23" s="5">
        <f>SUMIFS(tblTrans[Net],tblTrans[Quarter],C$12,tblTrans[Category],$A23,tblTrans[Type],"Expense")</f>
        <v>0</v>
      </c>
      <c r="D23" s="5">
        <f>SUMIFS(tblTrans[Net],tblTrans[Quarter],D$12,tblTrans[Category],$A23,tblTrans[Type],"Expense")</f>
        <v>0</v>
      </c>
      <c r="E23" s="5">
        <f>SUMIFS(tblTrans[Net],tblTrans[Quarter],E$12,tblTrans[Category],$A23,tblTrans[Type],"Expense")</f>
        <v>0</v>
      </c>
      <c r="F23" s="5">
        <f>SUMIFS(tblTrans[Net],tblTrans[Category],$A23,tblTrans[Type],"Expense")</f>
        <v>0</v>
      </c>
    </row>
    <row r="24" spans="1:6">
      <c r="A24" t="s">
        <v>26</v>
      </c>
      <c r="B24" s="5">
        <f>SUMIFS(tblTrans[Net],tblTrans[Quarter],B$12,tblTrans[Category],$A24,tblTrans[Type],"Expense")</f>
        <v>0</v>
      </c>
      <c r="C24" s="5">
        <f>SUMIFS(tblTrans[Net],tblTrans[Quarter],C$12,tblTrans[Category],$A24,tblTrans[Type],"Expense")</f>
        <v>0</v>
      </c>
      <c r="D24" s="5">
        <f>SUMIFS(tblTrans[Net],tblTrans[Quarter],D$12,tblTrans[Category],$A24,tblTrans[Type],"Expense")</f>
        <v>0</v>
      </c>
      <c r="E24" s="5">
        <f>SUMIFS(tblTrans[Net],tblTrans[Quarter],E$12,tblTrans[Category],$A24,tblTrans[Type],"Expense")</f>
        <v>0</v>
      </c>
      <c r="F24" s="5">
        <f>SUMIFS(tblTrans[Net],tblTrans[Category],$A24,tblTrans[Type],"Expense")</f>
        <v>0</v>
      </c>
    </row>
    <row r="25" spans="1:6">
      <c r="A25" t="s">
        <v>11</v>
      </c>
      <c r="B25" s="5">
        <f>SUMIFS(tblTrans[Net],tblTrans[Quarter],B$12,tblTrans[Category],$A25,tblTrans[Type],"Expense")</f>
        <v>0</v>
      </c>
      <c r="C25" s="5">
        <f>SUMIFS(tblTrans[Net],tblTrans[Quarter],C$12,tblTrans[Category],$A25,tblTrans[Type],"Expense")</f>
        <v>0</v>
      </c>
      <c r="D25" s="5">
        <f>SUMIFS(tblTrans[Net],tblTrans[Quarter],D$12,tblTrans[Category],$A25,tblTrans[Type],"Expense")</f>
        <v>0</v>
      </c>
      <c r="E25" s="5">
        <f>SUMIFS(tblTrans[Net],tblTrans[Quarter],E$12,tblTrans[Category],$A25,tblTrans[Type],"Expense")</f>
        <v>0</v>
      </c>
      <c r="F25" s="5">
        <f>SUMIFS(tblTrans[Net],tblTrans[Category],$A25,tblTrans[Type],"Expense")</f>
        <v>0</v>
      </c>
    </row>
    <row r="26" spans="1:6">
      <c r="A26" t="s">
        <v>96</v>
      </c>
      <c r="B26" s="5">
        <f>SUMIFS(tblTrans[Net],tblTrans[Quarter],B$12,tblTrans[Category],$A26,tblTrans[Type],"Expense")</f>
        <v>0</v>
      </c>
      <c r="C26" s="5">
        <f>SUMIFS(tblTrans[Net],tblTrans[Quarter],C$12,tblTrans[Category],$A26,tblTrans[Type],"Expense")</f>
        <v>0</v>
      </c>
      <c r="D26" s="5">
        <f>SUMIFS(tblTrans[Net],tblTrans[Quarter],D$12,tblTrans[Category],$A26,tblTrans[Type],"Expense")</f>
        <v>0</v>
      </c>
      <c r="E26" s="5">
        <f>SUMIFS(tblTrans[Net],tblTrans[Quarter],E$12,tblTrans[Category],$A26,tblTrans[Type],"Expense")</f>
        <v>0</v>
      </c>
      <c r="F26" s="5">
        <f>SUMIFS(tblTrans[Net],tblTrans[Category],$A26,tblTrans[Type],"Expense")</f>
        <v>0</v>
      </c>
    </row>
    <row r="27" spans="1:6">
      <c r="A27" t="s">
        <v>14</v>
      </c>
      <c r="B27" s="5">
        <f>SUMIFS(tblTrans[Net],tblTrans[Quarter],B$12,tblTrans[Category],$A27,tblTrans[Type],"Expense")</f>
        <v>0</v>
      </c>
      <c r="C27" s="5">
        <f>SUMIFS(tblTrans[Net],tblTrans[Quarter],C$12,tblTrans[Category],$A27,tblTrans[Type],"Expense")</f>
        <v>0</v>
      </c>
      <c r="D27" s="5">
        <f>SUMIFS(tblTrans[Net],tblTrans[Quarter],D$12,tblTrans[Category],$A27,tblTrans[Type],"Expense")</f>
        <v>0</v>
      </c>
      <c r="E27" s="5">
        <f>SUMIFS(tblTrans[Net],tblTrans[Quarter],E$12,tblTrans[Category],$A27,tblTrans[Type],"Expense")</f>
        <v>0</v>
      </c>
      <c r="F27" s="5">
        <f>SUMIFS(tblTrans[Net],tblTrans[Category],$A27,tblTrans[Type],"Expense")</f>
        <v>0</v>
      </c>
    </row>
    <row r="28" spans="1:6">
      <c r="A28" t="s">
        <v>15</v>
      </c>
      <c r="B28" s="5">
        <f>SUMIFS(tblTrans[Net],tblTrans[Quarter],B$12,tblTrans[Category],$A28,tblTrans[Type],"Expense")</f>
        <v>0</v>
      </c>
      <c r="C28" s="5">
        <f>SUMIFS(tblTrans[Net],tblTrans[Quarter],C$12,tblTrans[Category],$A28,tblTrans[Type],"Expense")</f>
        <v>0</v>
      </c>
      <c r="D28" s="5">
        <f>SUMIFS(tblTrans[Net],tblTrans[Quarter],D$12,tblTrans[Category],$A28,tblTrans[Type],"Expense")</f>
        <v>0</v>
      </c>
      <c r="E28" s="5">
        <f>SUMIFS(tblTrans[Net],tblTrans[Quarter],E$12,tblTrans[Category],$A28,tblTrans[Type],"Expense")</f>
        <v>0</v>
      </c>
      <c r="F28" s="5">
        <f>SUMIFS(tblTrans[Net],tblTrans[Category],$A28,tblTrans[Type],"Expense")</f>
        <v>0</v>
      </c>
    </row>
    <row r="29" spans="1:6" hidden="1">
      <c r="A29" s="36" t="s">
        <v>8</v>
      </c>
      <c r="B29" s="37">
        <f>SUMIFS(tblTrans[Net],tblTrans[Quarter],B$12,tblTrans[Category],$A29,tblTrans[Type],"Expense")</f>
        <v>0</v>
      </c>
      <c r="C29" s="37">
        <f>SUMIFS(tblTrans[Net],tblTrans[Quarter],C$12,tblTrans[Category],$A29,tblTrans[Type],"Expense")</f>
        <v>0</v>
      </c>
      <c r="D29" s="37">
        <f>SUMIFS(tblTrans[Net],tblTrans[Quarter],D$12,tblTrans[Category],$A29,tblTrans[Type],"Expense")</f>
        <v>0</v>
      </c>
      <c r="E29" s="37">
        <f>SUMIFS(tblTrans[Net],tblTrans[Quarter],E$12,tblTrans[Category],$A29,tblTrans[Type],"Expense")</f>
        <v>0</v>
      </c>
      <c r="F29" s="37">
        <f>SUMIFS(tblTrans[Net],tblTrans[Category],$A29,tblTrans[Type],"Expense")</f>
        <v>0</v>
      </c>
    </row>
    <row r="30" spans="1:6">
      <c r="A30" t="s">
        <v>13</v>
      </c>
      <c r="B30" s="5">
        <f>SUMIFS(tblTrans[Net],tblTrans[Quarter],B$12,tblTrans[Category],$A30,tblTrans[Type],"Expense")</f>
        <v>0</v>
      </c>
      <c r="C30" s="5">
        <f>SUMIFS(tblTrans[Net],tblTrans[Quarter],C$12,tblTrans[Category],$A30,tblTrans[Type],"Expense")</f>
        <v>0</v>
      </c>
      <c r="D30" s="5">
        <f>SUMIFS(tblTrans[Net],tblTrans[Quarter],D$12,tblTrans[Category],$A30,tblTrans[Type],"Expense")</f>
        <v>0</v>
      </c>
      <c r="E30" s="5">
        <f>SUMIFS(tblTrans[Net],tblTrans[Quarter],E$12,tblTrans[Category],$A30,tblTrans[Type],"Expense")</f>
        <v>0</v>
      </c>
      <c r="F30" s="5">
        <f>SUMIFS(tblTrans[Net],tblTrans[Category],$A30,tblTrans[Type],"Expense")</f>
        <v>0</v>
      </c>
    </row>
    <row r="31" spans="1:6">
      <c r="A31" t="s">
        <v>97</v>
      </c>
      <c r="B31" s="5">
        <f>SUMIFS(tblTrans[Net],tblTrans[Quarter],B$12,tblTrans[Category],$A31,tblTrans[Type],"Expense")</f>
        <v>0</v>
      </c>
      <c r="C31" s="5">
        <f>SUMIFS(tblTrans[Net],tblTrans[Quarter],C$12,tblTrans[Category],$A31,tblTrans[Type],"Expense")</f>
        <v>0</v>
      </c>
      <c r="D31" s="5">
        <f>SUMIFS(tblTrans[Net],tblTrans[Quarter],D$12,tblTrans[Category],$A31,tblTrans[Type],"Expense")</f>
        <v>0</v>
      </c>
      <c r="E31" s="5">
        <f>SUMIFS(tblTrans[Net],tblTrans[Quarter],E$12,tblTrans[Category],$A31,tblTrans[Type],"Expense")</f>
        <v>0</v>
      </c>
      <c r="F31" s="5">
        <f>SUMIFS(tblTrans[Net],tblTrans[Category],$A31,tblTrans[Type],"Expense")</f>
        <v>0</v>
      </c>
    </row>
    <row r="32" spans="1:6">
      <c r="A32" t="s">
        <v>95</v>
      </c>
      <c r="B32" s="5">
        <f>SUMIFS(tblTrans[Net],tblTrans[Quarter],B$12,tblTrans[Category],$A32,tblTrans[Type],"Expense")</f>
        <v>0</v>
      </c>
      <c r="C32" s="5">
        <f>SUMIFS(tblTrans[Net],tblTrans[Quarter],C$12,tblTrans[Category],$A32,tblTrans[Type],"Expense")</f>
        <v>0</v>
      </c>
      <c r="D32" s="5">
        <f>SUMIFS(tblTrans[Net],tblTrans[Quarter],D$12,tblTrans[Category],$A32,tblTrans[Type],"Expense")</f>
        <v>0</v>
      </c>
      <c r="E32" s="5">
        <f>SUMIFS(tblTrans[Net],tblTrans[Quarter],E$12,tblTrans[Category],$A32,tblTrans[Type],"Expense")</f>
        <v>0</v>
      </c>
      <c r="F32" s="5">
        <f>SUMIFS(tblTrans[Net],tblTrans[Category],$A32,tblTrans[Type],"Expense")</f>
        <v>0</v>
      </c>
    </row>
    <row r="33" spans="1:6">
      <c r="A33" t="s">
        <v>24</v>
      </c>
      <c r="B33" s="5">
        <f>SUMIFS(tblTrans[Net],tblTrans[Quarter],B$12,tblTrans[Category],$A33,tblTrans[Type],"Expense")</f>
        <v>0</v>
      </c>
      <c r="C33" s="5">
        <f>SUMIFS(tblTrans[Net],tblTrans[Quarter],C$12,tblTrans[Category],$A33,tblTrans[Type],"Expense")</f>
        <v>0</v>
      </c>
      <c r="D33" s="5">
        <f>SUMIFS(tblTrans[Net],tblTrans[Quarter],D$12,tblTrans[Category],$A33,tblTrans[Type],"Expense")</f>
        <v>0</v>
      </c>
      <c r="E33" s="5">
        <f>SUMIFS(tblTrans[Net],tblTrans[Quarter],E$12,tblTrans[Category],$A33,tblTrans[Type],"Expense")</f>
        <v>0</v>
      </c>
      <c r="F33" s="5">
        <f>SUMIFS(tblTrans[Net],tblTrans[Category],$A33,tblTrans[Type],"Expense")</f>
        <v>0</v>
      </c>
    </row>
    <row r="34" spans="1:6">
      <c r="A34" t="s">
        <v>25</v>
      </c>
      <c r="B34" s="5">
        <f>SUMIFS(tblTrans[Net],tblTrans[Quarter],B$12,tblTrans[Category],$A34,tblTrans[Type],"Expense")</f>
        <v>0</v>
      </c>
      <c r="C34" s="5">
        <f>SUMIFS(tblTrans[Net],tblTrans[Quarter],C$12,tblTrans[Category],$A34,tblTrans[Type],"Expense")</f>
        <v>0</v>
      </c>
      <c r="D34" s="5">
        <f>SUMIFS(tblTrans[Net],tblTrans[Quarter],D$12,tblTrans[Category],$A34,tblTrans[Type],"Expense")</f>
        <v>0</v>
      </c>
      <c r="E34" s="5">
        <f>SUMIFS(tblTrans[Net],tblTrans[Quarter],E$12,tblTrans[Category],$A34,tblTrans[Type],"Expense")</f>
        <v>0</v>
      </c>
      <c r="F34" s="5">
        <f>SUMIFS(tblTrans[Net],tblTrans[Category],$A34,tblTrans[Type],"Expense")</f>
        <v>0</v>
      </c>
    </row>
    <row r="35" spans="1:6">
      <c r="A35" t="s">
        <v>90</v>
      </c>
      <c r="B35" s="5">
        <f>SUMIFS(tblTrans[Net],tblTrans[Quarter],B$12,tblTrans[Category],$A35,tblTrans[Type],"Expense")</f>
        <v>0</v>
      </c>
      <c r="C35" s="5">
        <f>SUMIFS(tblTrans[Net],tblTrans[Quarter],C$12,tblTrans[Category],$A35,tblTrans[Type],"Expense")</f>
        <v>0</v>
      </c>
      <c r="D35" s="5">
        <f>SUMIFS(tblTrans[Net],tblTrans[Quarter],D$12,tblTrans[Category],$A35,tblTrans[Type],"Expense")</f>
        <v>0</v>
      </c>
      <c r="E35" s="5">
        <f>SUMIFS(tblTrans[Net],tblTrans[Quarter],E$12,tblTrans[Category],$A35,tblTrans[Type],"Expense")</f>
        <v>0</v>
      </c>
      <c r="F35" s="5">
        <f>SUMIFS(tblTrans[Net],tblTrans[Category],$A35,tblTrans[Type],"Expense")</f>
        <v>0</v>
      </c>
    </row>
    <row r="36" spans="1:6">
      <c r="A36" t="s">
        <v>91</v>
      </c>
      <c r="B36" s="5">
        <f>SUMIFS(tblTrans[Net],tblTrans[Quarter],B$12,tblTrans[Category],$A36,tblTrans[Type],"Expense")</f>
        <v>0</v>
      </c>
      <c r="C36" s="5">
        <f>SUMIFS(tblTrans[Net],tblTrans[Quarter],C$12,tblTrans[Category],$A36,tblTrans[Type],"Expense")</f>
        <v>0</v>
      </c>
      <c r="D36" s="5">
        <f>SUMIFS(tblTrans[Net],tblTrans[Quarter],D$12,tblTrans[Category],$A36,tblTrans[Type],"Expense")</f>
        <v>0</v>
      </c>
      <c r="E36" s="5">
        <f>SUMIFS(tblTrans[Net],tblTrans[Quarter],E$12,tblTrans[Category],$A36,tblTrans[Type],"Expense")</f>
        <v>0</v>
      </c>
      <c r="F36" s="5">
        <f>SUMIFS(tblTrans[Net],tblTrans[Category],$A36,tblTrans[Type],"Expense")</f>
        <v>0</v>
      </c>
    </row>
    <row r="37" spans="1:6">
      <c r="A37" t="s">
        <v>92</v>
      </c>
      <c r="B37" s="5">
        <f>SUMIFS(tblTrans[Net],tblTrans[Quarter],B$12,tblTrans[Category],$A37,tblTrans[Type],"Expense")</f>
        <v>0</v>
      </c>
      <c r="C37" s="5">
        <f>SUMIFS(tblTrans[Net],tblTrans[Quarter],C$12,tblTrans[Category],$A37,tblTrans[Type],"Expense")</f>
        <v>0</v>
      </c>
      <c r="D37" s="5">
        <f>SUMIFS(tblTrans[Net],tblTrans[Quarter],D$12,tblTrans[Category],$A37,tblTrans[Type],"Expense")</f>
        <v>0</v>
      </c>
      <c r="E37" s="5">
        <f>SUMIFS(tblTrans[Net],tblTrans[Quarter],E$12,tblTrans[Category],$A37,tblTrans[Type],"Expense")</f>
        <v>0</v>
      </c>
      <c r="F37" s="5">
        <f>SUMIFS(tblTrans[Net],tblTrans[Category],$A37,tblTrans[Type],"Expense")</f>
        <v>0</v>
      </c>
    </row>
    <row r="38" spans="1:6">
      <c r="A38" t="s">
        <v>93</v>
      </c>
      <c r="B38" s="5">
        <f>SUMIFS(tblTrans[Net],tblTrans[Quarter],B$12,tblTrans[Category],$A38,tblTrans[Type],"Expense")</f>
        <v>0</v>
      </c>
      <c r="C38" s="5">
        <f>SUMIFS(tblTrans[Net],tblTrans[Quarter],C$12,tblTrans[Category],$A38,tblTrans[Type],"Expense")</f>
        <v>0</v>
      </c>
      <c r="D38" s="5">
        <f>SUMIFS(tblTrans[Net],tblTrans[Quarter],D$12,tblTrans[Category],$A38,tblTrans[Type],"Expense")</f>
        <v>0</v>
      </c>
      <c r="E38" s="5">
        <f>SUMIFS(tblTrans[Net],tblTrans[Quarter],E$12,tblTrans[Category],$A38,tblTrans[Type],"Expense")</f>
        <v>0</v>
      </c>
      <c r="F38" s="5">
        <f>SUMIFS(tblTrans[Net],tblTrans[Category],$A38,tblTrans[Type],"Expense")</f>
        <v>0</v>
      </c>
    </row>
    <row r="39" spans="1:6">
      <c r="A39" t="s">
        <v>12</v>
      </c>
      <c r="B39" s="5">
        <f>SUMIFS(tblTrans[Net],tblTrans[Quarter],B$12,tblTrans[Category],$A39,tblTrans[Type],"Expense")</f>
        <v>0</v>
      </c>
      <c r="C39" s="5">
        <f>SUMIFS(tblTrans[Net],tblTrans[Quarter],C$12,tblTrans[Category],$A39,tblTrans[Type],"Expense")</f>
        <v>0</v>
      </c>
      <c r="D39" s="5">
        <f>SUMIFS(tblTrans[Net],tblTrans[Quarter],D$12,tblTrans[Category],$A39,tblTrans[Type],"Expense")</f>
        <v>0</v>
      </c>
      <c r="E39" s="5">
        <f>SUMIFS(tblTrans[Net],tblTrans[Quarter],E$12,tblTrans[Category],$A39,tblTrans[Type],"Expense")</f>
        <v>0</v>
      </c>
      <c r="F39" s="5">
        <f>SUMIFS(tblTrans[Net],tblTrans[Category],$A39,tblTrans[Type],"Expense")</f>
        <v>0</v>
      </c>
    </row>
  </sheetData>
  <pageMargins left="0.7" right="0.7" top="0.75" bottom="0.75" header="0.3" footer="0.3"/>
  <tableParts count="2">
    <tablePart r:id="rId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8077C8-AD4C-2D49-9544-1C2A13358AA9}">
  <sheetPr>
    <tabColor theme="9"/>
  </sheetPr>
  <dimension ref="B2:T21"/>
  <sheetViews>
    <sheetView showGridLines="0" workbookViewId="0">
      <selection activeCell="M16" sqref="M16"/>
    </sheetView>
  </sheetViews>
  <sheetFormatPr defaultColWidth="10.375" defaultRowHeight="35.1" customHeight="1"/>
  <cols>
    <col min="1" max="1" width="10.375" style="7"/>
    <col min="2" max="2" width="10.125" style="7" customWidth="1"/>
    <col min="3" max="3" width="24" style="7" customWidth="1"/>
    <col min="4" max="4" width="10.125" style="7" customWidth="1"/>
    <col min="5" max="9" width="9.125" style="7" customWidth="1"/>
    <col min="10" max="10" width="10.125" style="7" customWidth="1"/>
    <col min="11" max="11" width="24" style="7" customWidth="1"/>
    <col min="12" max="12" width="10.125" style="7" customWidth="1"/>
    <col min="13" max="16384" width="10.375" style="7"/>
  </cols>
  <sheetData>
    <row r="2" spans="2:20" ht="35.1" customHeight="1">
      <c r="B2" s="8"/>
      <c r="C2" s="28" t="s">
        <v>79</v>
      </c>
      <c r="D2" s="8"/>
      <c r="E2" s="9"/>
      <c r="F2" s="61" t="s">
        <v>80</v>
      </c>
      <c r="G2" s="61"/>
      <c r="H2" s="61"/>
      <c r="I2" s="9"/>
      <c r="J2" s="10"/>
      <c r="K2" s="30" t="s">
        <v>81</v>
      </c>
      <c r="L2" s="10"/>
      <c r="N2" s="17" t="s">
        <v>101</v>
      </c>
      <c r="O2" s="18"/>
      <c r="P2" s="18"/>
      <c r="Q2" s="19"/>
      <c r="R2" s="20" t="s">
        <v>102</v>
      </c>
    </row>
    <row r="3" spans="2:20" ht="35.1" customHeight="1">
      <c r="B3" s="8"/>
      <c r="C3" s="8"/>
      <c r="D3" s="8"/>
      <c r="E3" s="9"/>
      <c r="F3" s="9"/>
      <c r="G3" s="9"/>
      <c r="H3" s="9"/>
      <c r="I3" s="9"/>
      <c r="J3" s="10"/>
      <c r="K3" s="10"/>
      <c r="L3" s="10"/>
      <c r="N3" s="22" t="s">
        <v>105</v>
      </c>
      <c r="Q3" s="21"/>
      <c r="R3" s="21"/>
      <c r="S3" s="21"/>
      <c r="T3" s="21"/>
    </row>
    <row r="4" spans="2:20" ht="35.1" customHeight="1">
      <c r="B4" s="8"/>
      <c r="C4" s="14">
        <f>SUMIFS(tblTrans[Net],tblTrans[Type],"Income")</f>
        <v>0</v>
      </c>
      <c r="D4" s="8"/>
      <c r="E4" s="9"/>
      <c r="F4" s="76">
        <f>SUMIFS(tblTrans[Net],tblTrans[Type],"Expense")</f>
        <v>0</v>
      </c>
      <c r="G4" s="76"/>
      <c r="H4" s="76"/>
      <c r="I4" s="9"/>
      <c r="J4" s="10"/>
      <c r="K4" s="13">
        <f>SUMIFS(tblTrans[Net],tblTrans[Type],"Income")
 - SUMIFS(tblTrans[Net],tblTrans[Type],"Expense")
 - SUM(Table4[Mileage Claims])</f>
        <v>0</v>
      </c>
      <c r="L4" s="10"/>
      <c r="N4" s="23" t="s">
        <v>104</v>
      </c>
      <c r="O4" s="24"/>
      <c r="P4" s="24"/>
      <c r="Q4" s="25"/>
      <c r="R4" s="26">
        <f>IF(AND(K4&gt;0,K4&lt;Settings!$B$14,R2="Yes"),Settings!$B$15*Settings!$B$16,0)</f>
        <v>0</v>
      </c>
      <c r="S4" s="21"/>
      <c r="T4" s="21"/>
    </row>
    <row r="5" spans="2:20" ht="35.1" customHeight="1">
      <c r="B5" s="8"/>
      <c r="C5" s="8"/>
      <c r="D5" s="8"/>
      <c r="E5" s="9"/>
      <c r="F5" s="9"/>
      <c r="G5" s="9"/>
      <c r="H5" s="9"/>
      <c r="I5" s="9"/>
      <c r="J5" s="10"/>
      <c r="K5" s="10"/>
      <c r="L5" s="10"/>
      <c r="Q5" s="21"/>
      <c r="R5" s="21"/>
      <c r="S5" s="21"/>
      <c r="T5" s="21"/>
    </row>
    <row r="6" spans="2:20" ht="35.1" customHeight="1">
      <c r="B6" s="8"/>
      <c r="C6" s="8"/>
      <c r="D6" s="8"/>
      <c r="E6" s="9"/>
      <c r="F6" s="9"/>
      <c r="G6" s="9"/>
      <c r="H6" s="9"/>
      <c r="I6" s="9"/>
      <c r="J6" s="10"/>
      <c r="K6" s="10"/>
      <c r="L6" s="10"/>
      <c r="N6" s="66" t="s">
        <v>107</v>
      </c>
      <c r="O6" s="67"/>
      <c r="P6" s="70" t="str">
        <f>IF(C4&gt;Settings!$B$17,"CRITICAL: You have exceeded the VAT registration threshold",IF(C4&gt;Settings!$B$17*0.85,"Warning: You are approaching the VAT registration threshold","OK"))</f>
        <v>OK</v>
      </c>
      <c r="Q6" s="71"/>
      <c r="R6" s="72"/>
      <c r="S6" s="21"/>
      <c r="T6" s="21"/>
    </row>
    <row r="7" spans="2:20" ht="35.1" customHeight="1">
      <c r="B7" s="9"/>
      <c r="C7" s="29" t="s">
        <v>82</v>
      </c>
      <c r="D7" s="9"/>
      <c r="E7" s="10"/>
      <c r="F7" s="62" t="s">
        <v>83</v>
      </c>
      <c r="G7" s="62"/>
      <c r="H7" s="62"/>
      <c r="I7" s="10"/>
      <c r="J7" s="8"/>
      <c r="K7" s="28" t="s">
        <v>84</v>
      </c>
      <c r="L7" s="8"/>
      <c r="N7" s="68"/>
      <c r="O7" s="69"/>
      <c r="P7" s="73"/>
      <c r="Q7" s="74"/>
      <c r="R7" s="75"/>
      <c r="S7" s="21"/>
      <c r="T7" s="21"/>
    </row>
    <row r="8" spans="2:20" ht="35.1" customHeight="1">
      <c r="B8" s="9"/>
      <c r="C8" s="9"/>
      <c r="D8" s="9"/>
      <c r="E8" s="10"/>
      <c r="F8" s="10"/>
      <c r="G8" s="10"/>
      <c r="H8" s="10"/>
      <c r="I8" s="10"/>
      <c r="J8" s="8"/>
      <c r="K8" s="8"/>
      <c r="L8" s="8"/>
      <c r="Q8" s="21"/>
      <c r="R8" s="21"/>
      <c r="S8" s="21"/>
      <c r="T8" s="21"/>
    </row>
    <row r="9" spans="2:20" ht="35.1" customHeight="1">
      <c r="B9" s="9"/>
      <c r="C9" s="15" cm="1">
        <f t="array" ref="C9">MAX(0,MIN(Profit-PA,BRLimit)*BasicRate)
 + MAX(0,MIN(Profit-HRThreshold,ARThreshold-HRThreshold)*HigherRate)
 + MAX(0,Profit-ARThreshold)*AdditionalRate</f>
        <v>0</v>
      </c>
      <c r="D9" s="9"/>
      <c r="E9" s="10"/>
      <c r="F9" s="65">
        <f>MAX(0,
 MIN(
  SUMIFS(tblTrans[Net],tblTrans[Type],"Income")
   - SUMIFS(tblTrans[Net],tblTrans[Type],"Expense")
   - SUM('Quarterly Summary'!D4:D7),
 NICUpper) - NICLower)*NICMain
 + MAX(0,
 (SUMIFS(tblTrans[Net],tblTrans[Type],"Income")
  - SUMIFS(tblTrans[Net],tblTrans[Type],"Expense")
  - SUM('Quarterly Summary'!D4:D7) - NICUpper)*NICUpperRate)</f>
        <v>0</v>
      </c>
      <c r="G9" s="65"/>
      <c r="H9" s="65"/>
      <c r="I9" s="10"/>
      <c r="J9" s="8"/>
      <c r="K9" s="16">
        <f>Tax + NIC+R4</f>
        <v>0</v>
      </c>
      <c r="L9" s="8"/>
    </row>
    <row r="10" spans="2:20" ht="35.1" customHeight="1">
      <c r="B10" s="9"/>
      <c r="C10" s="9"/>
      <c r="D10" s="9"/>
      <c r="E10" s="10"/>
      <c r="F10" s="10"/>
      <c r="G10" s="10"/>
      <c r="H10" s="10"/>
      <c r="I10" s="10"/>
      <c r="J10" s="8"/>
      <c r="K10" s="8"/>
      <c r="L10" s="8"/>
    </row>
    <row r="11" spans="2:20" ht="35.1" customHeight="1">
      <c r="B11" s="9"/>
      <c r="C11" s="9"/>
      <c r="D11" s="9"/>
      <c r="E11" s="10"/>
      <c r="F11" s="10"/>
      <c r="G11" s="10"/>
      <c r="H11" s="10"/>
      <c r="I11" s="10"/>
      <c r="J11" s="8"/>
      <c r="K11" s="8"/>
      <c r="L11" s="8"/>
    </row>
    <row r="12" spans="2:20" ht="17.45" customHeight="1">
      <c r="B12" s="8"/>
      <c r="C12" s="60" t="s">
        <v>85</v>
      </c>
      <c r="D12" s="8"/>
      <c r="E12" s="12"/>
      <c r="F12" s="61" t="s">
        <v>86</v>
      </c>
      <c r="G12" s="61"/>
      <c r="H12" s="61"/>
      <c r="I12" s="9"/>
      <c r="J12" s="10"/>
      <c r="K12" s="62" t="s">
        <v>87</v>
      </c>
      <c r="L12" s="10"/>
    </row>
    <row r="13" spans="2:20" ht="17.45" customHeight="1">
      <c r="B13" s="8"/>
      <c r="C13" s="60"/>
      <c r="D13" s="8"/>
      <c r="E13" s="9"/>
      <c r="F13" s="61"/>
      <c r="G13" s="61"/>
      <c r="H13" s="61"/>
      <c r="I13" s="9"/>
      <c r="J13" s="27"/>
      <c r="K13" s="62"/>
      <c r="L13" s="27"/>
    </row>
    <row r="14" spans="2:20" ht="17.45" customHeight="1">
      <c r="B14" s="8"/>
      <c r="C14" s="11"/>
      <c r="D14" s="8"/>
      <c r="E14" s="9"/>
      <c r="F14" s="9"/>
      <c r="G14" s="9"/>
      <c r="H14" s="9"/>
      <c r="I14" s="9"/>
      <c r="J14" s="63" t="str">
        <f>IF(C4&gt;Settings!$B$7,"MTD MANDATORY - You must file quarterly",IF(C4&gt;Settings!$B$8,"MTD MANDATORY FROM APRIL 2027",IF(C4&gt;Settings!$B$9,"MTD PLANNED FROM APRIL 2028","Below threshold")))</f>
        <v>Below threshold</v>
      </c>
      <c r="K14" s="63"/>
      <c r="L14" s="63"/>
    </row>
    <row r="15" spans="2:20" ht="17.45" customHeight="1">
      <c r="B15" s="8"/>
      <c r="C15" s="11"/>
      <c r="D15" s="8"/>
      <c r="E15" s="9"/>
      <c r="F15" s="49" t="s">
        <v>62</v>
      </c>
      <c r="G15" s="49">
        <f>COUNTBLANK(tblTrans[Date])</f>
        <v>1</v>
      </c>
      <c r="H15" s="9"/>
      <c r="I15" s="9"/>
      <c r="J15" s="63"/>
      <c r="K15" s="63"/>
      <c r="L15" s="63"/>
    </row>
    <row r="16" spans="2:20" ht="17.45" customHeight="1">
      <c r="B16" s="8"/>
      <c r="C16" s="64">
        <f>SUM(Table4[Mileage Claims])</f>
        <v>0</v>
      </c>
      <c r="D16" s="8"/>
      <c r="E16" s="9"/>
      <c r="F16" s="49" t="s">
        <v>63</v>
      </c>
      <c r="G16" s="49">
        <f>COUNTBLANK(tblTrans[Type])</f>
        <v>1</v>
      </c>
      <c r="H16" s="9"/>
      <c r="I16" s="9"/>
      <c r="J16" s="63"/>
      <c r="K16" s="63"/>
      <c r="L16" s="63"/>
    </row>
    <row r="17" spans="2:12" ht="17.45" customHeight="1">
      <c r="B17" s="8"/>
      <c r="C17" s="64"/>
      <c r="D17" s="8"/>
      <c r="E17" s="9"/>
      <c r="F17" s="49" t="s">
        <v>64</v>
      </c>
      <c r="G17" s="49">
        <f>COUNTBLANK(tblTrans[Source])</f>
        <v>1</v>
      </c>
      <c r="H17" s="9"/>
      <c r="I17" s="9"/>
      <c r="J17" s="63"/>
      <c r="K17" s="63"/>
      <c r="L17" s="63"/>
    </row>
    <row r="18" spans="2:12" ht="17.45" customHeight="1">
      <c r="B18" s="8"/>
      <c r="C18" s="64"/>
      <c r="D18" s="8"/>
      <c r="E18" s="9"/>
      <c r="F18" s="49" t="s">
        <v>65</v>
      </c>
      <c r="G18" s="49">
        <f>COUNTBLANK(tblTrans[Description])</f>
        <v>1</v>
      </c>
      <c r="H18" s="9"/>
      <c r="I18" s="9"/>
      <c r="J18" s="63"/>
      <c r="K18" s="63"/>
      <c r="L18" s="63"/>
    </row>
    <row r="19" spans="2:12" ht="17.45" customHeight="1">
      <c r="B19" s="8"/>
      <c r="C19" s="11"/>
      <c r="D19" s="8"/>
      <c r="E19" s="9"/>
      <c r="F19" s="49" t="s">
        <v>66</v>
      </c>
      <c r="G19" s="49">
        <f>COUNTBLANK(tblTrans[Category])</f>
        <v>1</v>
      </c>
      <c r="H19" s="9"/>
      <c r="I19" s="9"/>
      <c r="J19" s="63"/>
      <c r="K19" s="63"/>
      <c r="L19" s="63"/>
    </row>
    <row r="20" spans="2:12" ht="17.45" customHeight="1">
      <c r="B20" s="8"/>
      <c r="C20" s="11"/>
      <c r="D20" s="8"/>
      <c r="E20" s="9"/>
      <c r="F20" s="9"/>
      <c r="G20" s="9"/>
      <c r="H20" s="9"/>
      <c r="I20" s="9"/>
      <c r="J20" s="63"/>
      <c r="K20" s="63"/>
      <c r="L20" s="63"/>
    </row>
    <row r="21" spans="2:12" ht="17.45" customHeight="1">
      <c r="B21" s="8"/>
      <c r="C21" s="8"/>
      <c r="D21" s="8"/>
      <c r="E21" s="9"/>
      <c r="F21" s="9"/>
      <c r="G21" s="9"/>
      <c r="H21" s="9"/>
      <c r="I21" s="9"/>
      <c r="J21" s="27"/>
      <c r="K21" s="27"/>
      <c r="L21" s="27"/>
    </row>
  </sheetData>
  <sheetProtection sheet="1" objects="1" scenarios="1"/>
  <mergeCells count="11">
    <mergeCell ref="F9:H9"/>
    <mergeCell ref="N6:O7"/>
    <mergeCell ref="P6:R7"/>
    <mergeCell ref="F2:H2"/>
    <mergeCell ref="F4:H4"/>
    <mergeCell ref="F7:H7"/>
    <mergeCell ref="C12:C13"/>
    <mergeCell ref="F12:H13"/>
    <mergeCell ref="K12:K13"/>
    <mergeCell ref="J14:L20"/>
    <mergeCell ref="C16:C18"/>
  </mergeCells>
  <conditionalFormatting sqref="P6:S7">
    <cfRule type="containsText" dxfId="2" priority="1" operator="containsText" text="OK">
      <formula>NOT(ISERROR(SEARCH("OK",P6)))</formula>
    </cfRule>
    <cfRule type="containsText" dxfId="1" priority="2" operator="containsText" text="warning">
      <formula>NOT(ISERROR(SEARCH("warning",P6)))</formula>
    </cfRule>
    <cfRule type="containsText" dxfId="0" priority="3" operator="containsText" text="critical">
      <formula>NOT(ISERROR(SEARCH("critical",P6)))</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30677E7C-190B-F04E-90A7-3B962440ACFC}">
          <x14:formula1>
            <xm:f>Lists!$F$2:$F$3</xm:f>
          </x14:formula1>
          <xm:sqref>R2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3FE7C1-3BE9-884E-AE82-556EA6E036AF}">
  <sheetPr>
    <tabColor rgb="FFFF0000"/>
  </sheetPr>
  <dimension ref="A1:B11"/>
  <sheetViews>
    <sheetView workbookViewId="0">
      <selection activeCell="R24" sqref="R24"/>
    </sheetView>
  </sheetViews>
  <sheetFormatPr defaultColWidth="11" defaultRowHeight="15.75"/>
  <cols>
    <col min="1" max="1" width="22" bestFit="1" customWidth="1"/>
    <col min="2" max="2" width="7.125" bestFit="1" customWidth="1"/>
  </cols>
  <sheetData>
    <row r="1" spans="1:2">
      <c r="A1" t="s">
        <v>51</v>
      </c>
      <c r="B1">
        <v>12570</v>
      </c>
    </row>
    <row r="2" spans="1:2">
      <c r="A2" t="s">
        <v>52</v>
      </c>
      <c r="B2">
        <v>37700</v>
      </c>
    </row>
    <row r="3" spans="1:2">
      <c r="A3" t="s">
        <v>53</v>
      </c>
      <c r="B3">
        <v>50270</v>
      </c>
    </row>
    <row r="4" spans="1:2">
      <c r="A4" t="s">
        <v>54</v>
      </c>
      <c r="B4">
        <v>125140</v>
      </c>
    </row>
    <row r="5" spans="1:2">
      <c r="A5" t="s">
        <v>55</v>
      </c>
      <c r="B5" s="4">
        <v>0.2</v>
      </c>
    </row>
    <row r="6" spans="1:2">
      <c r="A6" t="s">
        <v>56</v>
      </c>
      <c r="B6" s="4">
        <v>0.4</v>
      </c>
    </row>
    <row r="7" spans="1:2">
      <c r="A7" t="s">
        <v>57</v>
      </c>
      <c r="B7" s="4">
        <v>0.45</v>
      </c>
    </row>
    <row r="8" spans="1:2">
      <c r="A8" t="s">
        <v>58</v>
      </c>
      <c r="B8">
        <v>12570</v>
      </c>
    </row>
    <row r="9" spans="1:2">
      <c r="A9" t="s">
        <v>59</v>
      </c>
      <c r="B9">
        <v>50270</v>
      </c>
    </row>
    <row r="10" spans="1:2">
      <c r="A10" t="s">
        <v>60</v>
      </c>
      <c r="B10" s="4">
        <v>0.06</v>
      </c>
    </row>
    <row r="11" spans="1:2">
      <c r="A11" t="s">
        <v>61</v>
      </c>
      <c r="B11" s="4">
        <v>0.02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8</vt:i4>
      </vt:variant>
      <vt:variant>
        <vt:lpstr>Named Ranges</vt:lpstr>
      </vt:variant>
      <vt:variant>
        <vt:i4>32</vt:i4>
      </vt:variant>
    </vt:vector>
  </HeadingPairs>
  <TitlesOfParts>
    <vt:vector size="40" baseType="lpstr">
      <vt:lpstr>Start Here</vt:lpstr>
      <vt:lpstr>Lists</vt:lpstr>
      <vt:lpstr>Settings</vt:lpstr>
      <vt:lpstr>Transactions</vt:lpstr>
      <vt:lpstr>Mileage</vt:lpstr>
      <vt:lpstr>Quarterly Summary</vt:lpstr>
      <vt:lpstr>Dashboard</vt:lpstr>
      <vt:lpstr>Tax Tables</vt:lpstr>
      <vt:lpstr>AdditionalRate</vt:lpstr>
      <vt:lpstr>ARThreshold</vt:lpstr>
      <vt:lpstr>BasicRate</vt:lpstr>
      <vt:lpstr>BRLimit</vt:lpstr>
      <vt:lpstr>HigherRate</vt:lpstr>
      <vt:lpstr>HRThreshold</vt:lpstr>
      <vt:lpstr>LstCategory</vt:lpstr>
      <vt:lpstr>LstQuarter</vt:lpstr>
      <vt:lpstr>LstSource</vt:lpstr>
      <vt:lpstr>LstStatus</vt:lpstr>
      <vt:lpstr>LstType</vt:lpstr>
      <vt:lpstr>MileageCap</vt:lpstr>
      <vt:lpstr>MileageRate1</vt:lpstr>
      <vt:lpstr>MileageRate2</vt:lpstr>
      <vt:lpstr>MTD_20K</vt:lpstr>
      <vt:lpstr>MTD_30K</vt:lpstr>
      <vt:lpstr>MTD_50K</vt:lpstr>
      <vt:lpstr>NIC</vt:lpstr>
      <vt:lpstr>NICLower</vt:lpstr>
      <vt:lpstr>NICMain</vt:lpstr>
      <vt:lpstr>NICUpper</vt:lpstr>
      <vt:lpstr>NICUpperRate</vt:lpstr>
      <vt:lpstr>PA</vt:lpstr>
      <vt:lpstr>Profit</vt:lpstr>
      <vt:lpstr>Q1End</vt:lpstr>
      <vt:lpstr>Q2End</vt:lpstr>
      <vt:lpstr>Q3End</vt:lpstr>
      <vt:lpstr>Q4End</vt:lpstr>
      <vt:lpstr>Tax</vt:lpstr>
      <vt:lpstr>TaxBuffer</vt:lpstr>
      <vt:lpstr>TaxYearEnd</vt:lpstr>
      <vt:lpstr>TaxYearStart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Laura Cox</dc:creator>
  <cp:lastModifiedBy>Shelley Clarke</cp:lastModifiedBy>
  <dcterms:created xsi:type="dcterms:W3CDTF">2026-03-23T12:17:44Z</dcterms:created>
  <dcterms:modified xsi:type="dcterms:W3CDTF">2026-04-10T08:12:29Z</dcterms:modified>
</cp:coreProperties>
</file>